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<sst xmlns="http://schemas.openxmlformats.org/spreadsheetml/2006/main" count="1738" uniqueCount="885">
  <si>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</si>
  <si>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</si>
  <si>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</si>
  <si>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</si>
  <si>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</si>
  <si>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</si>
  <si>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</si>
  <si>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</si>
  <si>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</si>
  <si>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</si>
  <si>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</si>
  <si>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</si>
  <si>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</si>
  <si>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</si>
  <si>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</si>
  <si>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</si>
  <si>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</si>
  <si>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</si>
  <si>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</si>
  <si>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</si>
  <si>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</si>
  <si>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</si>
  <si>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</si>
  <si>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</si>
  <si>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</si>
  <si>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</si>
  <si>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</si>
  <si>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</si>
  <si>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</si>
  <si>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</si>
  <si>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</si>
  <si>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</si>
  <si>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</si>
  <si>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</si>
  <si>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</si>
  <si>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</si>
  <si>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</si>
  <si>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</si>
  <si>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</si>
  <si>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</si>
  <si>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</si>
  <si>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</si>
  <si>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</si>
  <si>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</si>
  <si>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</si>
  <si>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</si>
  <si>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</si>
  <si>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</si>
  <si>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</si>
  <si>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</si>
  <si>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</si>
  <si>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</si>
  <si>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</si>
  <si>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</si>
  <si>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</si>
  <si>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</si>
  <si>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</si>
  <si>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</si>
  <si>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</si>
  <si>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</si>
  <si>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</si>
  <si>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</si>
  <si>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</si>
  <si>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</si>
  <si>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</si>
  <si>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</si>
  <si>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</si>
  <si>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</si>
  <si>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</si>
  <si>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</si>
  <si>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</si>
  <si>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</si>
  <si>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</si>
  <si>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</si>
  <si>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</si>
  <si>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</si>
  <si>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</si>
  <si>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</si>
  <si>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</si>
  <si>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</si>
  <si>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</si>
  <si>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</si>
  <si>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</si>
  <si>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</si>
  <si>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</si>
  <si>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</si>
  <si>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</si>
  <si>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</si>
  <si>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</si>
  <si>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</si>
  <si>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</si>
  <si>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</si>
  <si>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</si>
  <si>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</si>
  <si>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</si>
  <si>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</si>
  <si>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</si>
  <si>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</si>
  <si>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</si>
  <si>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</si>
  <si>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</si>
  <si>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</si>
  <si>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</si>
  <si>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</si>
  <si>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</si>
  <si>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</si>
  <si>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</si>
  <si>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</si>
  <si>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</si>
  <si>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</si>
  <si>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</si>
  <si>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</si>
  <si>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</si>
  <si>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</si>
  <si>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</si>
  <si>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</si>
  <si>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</si>
  <si>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</si>
  <si>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</si>
  <si>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</si>
  <si>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</si>
  <si>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</si>
  <si>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</si>
  <si>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</si>
  <si>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</si>
  <si>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</si>
  <si>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</si>
  <si>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</si>
  <si>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</si>
  <si>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</si>
  <si>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</si>
  <si>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</si>
  <si>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</si>
  <si>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</si>
  <si>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</si>
  <si>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</si>
  <si>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</si>
  <si>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</si>
  <si>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</si>
  <si>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</si>
  <si>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</si>
  <si>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</si>
  <si>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</si>
  <si>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</si>
  <si>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</si>
  <si>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</si>
  <si>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</si>
  <si>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</si>
  <si>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</si>
  <si>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</si>
  <si>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</si>
  <si>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</si>
  <si>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</si>
  <si>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</si>
  <si>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</si>
  <si>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</si>
  <si>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</si>
  <si>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</si>
  <si>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</si>
  <si>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</si>
  <si>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</si>
  <si>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</si>
  <si>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</si>
  <si>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</si>
  <si>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</si>
  <si>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</si>
  <si>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</si>
  <si>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</si>
  <si>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</si>
  <si>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</si>
  <si>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</si>
  <si>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</si>
  <si>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</si>
  <si>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</si>
  <si>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</si>
  <si>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</si>
  <si>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</si>
  <si>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</si>
  <si>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</si>
  <si>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</si>
  <si>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</si>
  <si>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</si>
  <si>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</si>
  <si>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</si>
  <si>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</si>
  <si>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</si>
  <si>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</si>
  <si>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</si>
  <si>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</si>
  <si>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</si>
  <si>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</si>
  <si>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</si>
  <si>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</si>
  <si>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</si>
  <si>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</si>
  <si>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</si>
  <si>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</si>
  <si>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</si>
  <si>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</si>
  <si>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</si>
  <si>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</si>
  <si>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</si>
  <si>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</si>
  <si>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</si>
  <si>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</si>
  <si>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</si>
  <si>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</si>
  <si>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</si>
  <si>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</si>
  <si>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</si>
  <si>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</si>
  <si>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</si>
  <si>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</si>
  <si>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</si>
  <si>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</si>
  <si>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</si>
  <si>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</si>
  <si>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</si>
  <si>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</si>
  <si>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</si>
  <si>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</si>
  <si>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</si>
  <si>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</si>
  <si>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</si>
  <si>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</si>
  <si>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</si>
  <si>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</si>
  <si>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</si>
  <si>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</si>
  <si>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</si>
  <si>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</si>
  <si>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</si>
  <si>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</si>
  <si>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</si>
  <si>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</si>
  <si>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</si>
  <si>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</si>
  <si>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</si>
  <si>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</si>
  <si>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</si>
  <si>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</si>
  <si>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</si>
  <si>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</si>
  <si>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</si>
  <si>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</si>
  <si>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</si>
  <si>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</si>
  <si>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</si>
  <si>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</si>
  <si>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</si>
  <si>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</si>
  <si>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</si>
  <si>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</si>
  <si>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</si>
  <si>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</si>
  <si>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</si>
  <si>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</si>
  <si>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</si>
  <si>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</si>
  <si>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</si>
  <si>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</si>
  <si>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</si>
  <si>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</si>
  <si>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</si>
  <si>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</si>
  <si>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</si>
  <si>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</si>
  <si>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</si>
  <si>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</si>
  <si>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</si>
  <si>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</si>
  <si>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</si>
  <si>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</si>
  <si>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</si>
  <si>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</si>
  <si>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</si>
  <si>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</si>
  <si>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</si>
  <si>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</si>
  <si>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</si>
  <si>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</si>
  <si>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</si>
  <si>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</si>
  <si>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</si>
  <si>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</si>
  <si>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</si>
  <si>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</si>
  <si>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</si>
  <si>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</si>
  <si>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</si>
  <si>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</si>
  <si>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</si>
  <si>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</si>
  <si>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</si>
  <si>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</si>
  <si>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</si>
  <si>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</si>
  <si>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</si>
  <si>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</si>
  <si>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</si>
  <si>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</si>
  <si>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</si>
  <si>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</si>
  <si>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</si>
  <si>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</si>
  <si>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</si>
  <si>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</si>
  <si>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</si>
  <si>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</si>
  <si>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</si>
  <si>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</si>
  <si>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</si>
  <si>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</si>
  <si>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</si>
  <si>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</si>
  <si>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</si>
  <si>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</si>
  <si>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</si>
  <si>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</si>
  <si>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</si>
  <si>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</si>
  <si>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</si>
  <si>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</si>
  <si>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</si>
  <si>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</si>
  <si>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</si>
  <si>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</si>
  <si>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</si>
  <si>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</si>
  <si>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</si>
  <si>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</si>
  <si>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</si>
  <si>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</si>
  <si>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</si>
  <si>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</si>
  <si>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</si>
  <si>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</si>
  <si>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</si>
  <si>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</si>
  <si>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</si>
  <si>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</si>
  <si>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</si>
  <si>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</si>
  <si>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</si>
  <si>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</si>
  <si>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</si>
  <si>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</si>
  <si>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</si>
  <si>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</si>
  <si>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</si>
  <si>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</si>
  <si>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</si>
  <si>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</si>
  <si>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</si>
  <si>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</si>
  <si>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</si>
  <si>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</si>
  <si>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</si>
  <si>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</si>
  <si>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</si>
  <si>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</si>
  <si>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</si>
  <si>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</si>
  <si>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</si>
  <si>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</si>
  <si>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</si>
  <si>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</si>
  <si>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</si>
  <si>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</si>
  <si>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</si>
  <si>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</si>
  <si>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</si>
  <si>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</si>
  <si>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</si>
  <si>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</si>
  <si>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</si>
  <si>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</si>
  <si>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</si>
  <si>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</si>
  <si>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</si>
  <si>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</si>
  <si>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</si>
  <si>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</si>
  <si>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</si>
  <si>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</si>
  <si>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</si>
  <si>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</si>
  <si>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</si>
  <si>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</si>
  <si>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</si>
  <si>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</si>
  <si>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</si>
  <si>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</si>
  <si>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</si>
  <si>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</si>
  <si>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</si>
  <si>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</si>
  <si>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</si>
  <si>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</si>
  <si>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</si>
  <si>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</si>
  <si>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</si>
  <si>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</si>
  <si>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</si>
  <si>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</si>
  <si>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</si>
  <si>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</si>
  <si>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</si>
  <si>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</si>
  <si>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</si>
  <si>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</si>
  <si>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</si>
  <si>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</si>
  <si>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</si>
  <si>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</si>
  <si>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</si>
  <si>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</si>
  <si>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</si>
  <si>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</si>
  <si>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</si>
  <si>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</si>
  <si>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</si>
  <si>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</si>
  <si>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</si>
  <si>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</si>
  <si>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</si>
  <si>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</si>
  <si>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</si>
  <si>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</si>
  <si>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</si>
  <si>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</si>
  <si>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</si>
  <si>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</si>
  <si>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</si>
  <si>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</si>
  <si>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</si>
  <si>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</si>
  <si>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</si>
  <si>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</si>
  <si>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</si>
  <si>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</si>
  <si>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</si>
  <si>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</si>
  <si>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</si>
  <si>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</si>
  <si>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</si>
  <si>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</si>
  <si>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</si>
  <si>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</si>
  <si>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</si>
  <si>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</si>
  <si>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</si>
  <si>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</si>
  <si>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</si>
  <si>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</si>
  <si>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</si>
  <si>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</si>
  <si>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</si>
  <si>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</si>
  <si>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</si>
  <si>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</si>
  <si>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</si>
  <si>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</si>
  <si>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</si>
  <si>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</si>
  <si>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</si>
  <si>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</si>
  <si>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</si>
  <si>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</si>
  <si>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</si>
  <si>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</si>
  <si>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</si>
  <si>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</si>
  <si>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</si>
  <si>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</si>
  <si>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</si>
  <si>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</si>
  <si>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</si>
  <si>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</si>
  <si>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</si>
  <si>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</si>
  <si>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</si>
  <si>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</si>
  <si>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</si>
  <si>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</si>
  <si>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</si>
  <si>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</si>
  <si>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</si>
  <si>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1996-2005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</si>
  <si>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</si>
  <si>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</si>
  <si>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</si>
  <si>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</si>
  <si>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</si>
  <si>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</si>
  <si>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</si>
  <si>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</si>
  <si>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</si>
  <si>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</si>
  <si>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</si>
  <si>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</si>
  <si>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</si>
  <si>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</si>
  <si>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</si>
  <si>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</si>
  <si>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</si>
  <si>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</si>
  <si>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</si>
  <si>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</si>
  <si>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</si>
  <si>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</si>
  <si>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</si>
  <si>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</si>
  <si>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</si>
  <si>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</si>
  <si>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</si>
  <si>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</si>
  <si>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</si>
  <si>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</si>
  <si>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</si>
  <si>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</si>
  <si>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</si>
  <si>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</si>
  <si>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</si>
  <si>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</si>
  <si>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</si>
  <si>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</si>
  <si>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</si>
  <si>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</si>
  <si>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</si>
  <si>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</si>
  <si>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</si>
  <si>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</si>
  <si>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</si>
  <si>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</si>
  <si>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</si>
  <si>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</si>
  <si>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</si>
  <si>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</si>
  <si>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</si>
  <si>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</si>
  <si>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</si>
  <si>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</si>
  <si>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</si>
  <si>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</si>
  <si>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</si>
  <si>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</si>
  <si>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</si>
  <si>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</si>
  <si>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</si>
  <si>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</si>
  <si>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</si>
  <si>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</si>
  <si>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</si>
  <si>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</si>
  <si>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</si>
  <si>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</si>
  <si>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</si>
  <si>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</si>
  <si>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</si>
  <si>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</si>
  <si>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</si>
  <si>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</si>
  <si>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</si>
  <si>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</si>
  <si>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</si>
  <si>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</si>
  <si>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</si>
  <si>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</si>
  <si>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</si>
  <si>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</si>
  <si>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</si>
  <si>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</si>
  <si>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</si>
  <si>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</si>
  <si>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</si>
  <si>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</si>
  <si>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</si>
  <si>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</si>
  <si>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</si>
  <si>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</si>
  <si>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</si>
  <si>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</si>
  <si>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</si>
  <si>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</si>
  <si>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</si>
  <si>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</si>
  <si>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</si>
  <si>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</si>
  <si>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</si>
  <si>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</si>
  <si>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</si>
  <si>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</si>
  <si>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</si>
  <si>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</si>
  <si>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</si>
  <si>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</si>
  <si>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</si>
  <si>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</si>
  <si>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</si>
  <si>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</si>
  <si>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</si>
  <si>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</si>
  <si>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</si>
  <si>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</si>
  <si>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</si>
  <si>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</si>
  <si>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</si>
  <si>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</si>
  <si>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</si>
  <si>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</si>
  <si>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</si>
  <si>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</si>
  <si>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</si>
  <si>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</si>
  <si>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</si>
  <si>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</si>
  <si>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</si>
  <si>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</si>
  <si>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</si>
  <si>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</si>
  <si>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</si>
  <si>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</si>
  <si>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</si>
  <si>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</si>
  <si>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</si>
  <si>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</si>
  <si>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</si>
  <si>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</si>
  <si>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</si>
  <si>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</si>
  <si>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</si>
  <si>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</si>
  <si>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</si>
  <si>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</si>
  <si>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</si>
  <si>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</si>
  <si>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</si>
  <si>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</si>
  <si>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</si>
  <si>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</si>
  <si>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</si>
  <si>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</si>
  <si>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</si>
  <si>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</si>
  <si>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</si>
  <si>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</si>
  <si>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</si>
  <si>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</si>
  <si>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</si>
  <si>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</si>
  <si>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</si>
  <si>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</si>
  <si>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</si>
  <si>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</si>
  <si>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</si>
  <si>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</si>
  <si>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</si>
  <si>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</si>
  <si>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</si>
  <si>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</si>
  <si>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</si>
  <si>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</si>
  <si>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</si>
  <si>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</si>
  <si>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</si>
  <si>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</si>
  <si>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</si>
  <si>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</si>
  <si>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</si>
  <si>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</si>
  <si>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</si>
  <si>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</si>
  <si>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</si>
  <si>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</si>
  <si>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</si>
  <si>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</si>
  <si>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</si>
  <si>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</si>
  <si>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</si>
  <si>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</si>
  <si>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</si>
  <si>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</si>
  <si>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</si>
  <si>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</si>
  <si>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</si>
  <si>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</si>
  <si>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</si>
  <si>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</si>
  <si>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</si>
  <si>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</si>
  <si>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</si>
  <si>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</si>
  <si>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</si>
  <si>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</si>
  <si>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</si>
  <si>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</si>
  <si>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</si>
  <si>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</si>
  <si>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</si>
  <si>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</si>
  <si>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</si>
  <si>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</si>
  <si>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</si>
  <si>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</si>
  <si>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</si>
  <si>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</si>
  <si>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</si>
  <si>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</si>
  <si>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</si>
  <si>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</si>
  <si>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</si>
  <si>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</si>
  <si>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</si>
  <si>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</si>
  <si>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</si>
  <si>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</si>
  <si>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</si>
  <si>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</si>
  <si>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</si>
  <si>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</si>
  <si>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</si>
  <si>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</si>
  <si>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</si>
  <si>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</si>
  <si>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</si>
  <si>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</si>
  <si>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</si>
  <si>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</si>
  <si>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</si>
  <si>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</si>
  <si>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</si>
  <si>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</si>
  <si>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</si>
  <si>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</si>
  <si>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</si>
  <si>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</si>
  <si>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</si>
  <si>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</si>
  <si>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</si>
  <si>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</si>
  <si>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</si>
  <si>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</si>
  <si>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</si>
  <si>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</si>
  <si>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</si>
  <si>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</si>
  <si>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</si>
  <si>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</si>
  <si>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</si>
  <si>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</si>
  <si>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</si>
  <si>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</si>
  <si>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</si>
  <si>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</si>
  <si>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</si>
  <si>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</si>
  <si>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</si>
  <si>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</si>
  <si>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</si>
  <si>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</si>
  <si>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</si>
  <si>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</si>
  <si>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</si>
  <si>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</si>
  <si>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</si>
  <si>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</si>
  <si>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</si>
  <si>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</si>
  <si>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</si>
  <si>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</si>
  <si>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</si>
  <si>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</si>
  <si>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</si>
  <si>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</si>
  <si>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</si>
  <si>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</si>
  <si>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</si>
  <si>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</si>
  <si>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</si>
  <si>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</si>
  <si>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</si>
  <si>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</si>
  <si>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</si>
  <si>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</si>
  <si>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</si>
  <si>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</si>
  <si>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</si>
  <si>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</si>
  <si>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</si>
  <si>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</si>
  <si>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</si>
  <si>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</si>
  <si>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</si>
  <si>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</si>
  <si>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</si>
  <si>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</si>
  <si>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</si>
  <si>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</si>
  <si>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</si>
  <si>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</si>
  <si>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</si>
  <si>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</si>
  <si>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</si>
  <si>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</si>
  <si>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</si>
  <si>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</si>
  <si>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</si>
  <si>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</si>
  <si>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</si>
  <si>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</si>
  <si>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</si>
  <si>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</si>
  <si>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</si>
  <si>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</si>
  <si>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</si>
  <si>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</si>
  <si>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</si>
  <si>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</si>
  <si>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</si>
  <si>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</si>
  <si>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</si>
  <si>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</si>
  <si>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</si>
  <si>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</si>
  <si>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</si>
  <si>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</si>
  <si>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</si>
  <si>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</si>
  <si>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</si>
  <si>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</si>
  <si>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</si>
  <si>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</si>
  <si>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</si>
  <si>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</si>
  <si>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</si>
  <si>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</si>
  <si>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</si>
  <si>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</si>
  <si>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</si>
  <si>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</si>
  <si>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</si>
  <si>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</si>
  <si>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</si>
  <si>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</si>
  <si>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Treviso                                           </t>
  </si>
  <si>
    <t>SC</t>
  </si>
  <si>
    <t xml:space="preserve">Santa Catarina                                    </t>
  </si>
  <si>
    <t xml:space="preserve">Criciúma                                          </t>
  </si>
  <si>
    <t xml:space="preserve">Sul                                               </t>
  </si>
  <si>
    <t xml:space="preserve">Região Carbonífera - área de expansão             </t>
  </si>
  <si>
    <t xml:space="preserve">Fora de Aglomerado Urbano - SC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</si>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</sst>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35070373"/>
        <c:axId val="47197902"/>
      </c:barChart>
      <c:cat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0"/>
        <c:lblOffset val="100"/>
        <c:tickLblSkip val="1"/>
        <c:noMultiLvlLbl val="0"/>
      </c:catAx>
      <c:valAx>
        <c:axId val="47197902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917711"/>
        <c:axId val="38388488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 val="autoZero"/>
        <c:auto val="0"/>
        <c:lblOffset val="100"/>
        <c:tickLblSkip val="1"/>
        <c:noMultiLvlLbl val="0"/>
      </c:catAx>
      <c:valAx>
        <c:axId val="38388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At val="1"/>
        <c:crossBetween val="between"/>
        <c:dispUnits/>
      </c:valAx>
      <c:catAx>
        <c:axId val="9952073"/>
        <c:scaling>
          <c:orientation val="minMax"/>
        </c:scaling>
        <c:axPos val="b"/>
        <c:delete val="1"/>
        <c:majorTickMark val="out"/>
        <c:minorTickMark val="none"/>
        <c:tickLblPos val="none"/>
        <c:crossAx val="22459794"/>
        <c:crosses val="autoZero"/>
        <c:auto val="0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22127935"/>
        <c:axId val="64933688"/>
      </c:barChart>
      <c:catAx>
        <c:axId val="22127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933688"/>
        <c:crossesAt val="0"/>
        <c:auto val="1"/>
        <c:lblOffset val="100"/>
        <c:tickLblSkip val="1"/>
        <c:noMultiLvlLbl val="0"/>
      </c:catAx>
      <c:valAx>
        <c:axId val="6493368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47532281"/>
        <c:axId val="25137346"/>
      </c:barChart>
      <c:catAx>
        <c:axId val="475322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137346"/>
        <c:crossesAt val="0"/>
        <c:auto val="1"/>
        <c:lblOffset val="100"/>
        <c:tickLblSkip val="1"/>
        <c:noMultiLvlLbl val="0"/>
      </c:catAx>
      <c:valAx>
        <c:axId val="2513734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24909523"/>
        <c:axId val="22859116"/>
      </c:barChart>
      <c:catAx>
        <c:axId val="24909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2859116"/>
        <c:crossesAt val="0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5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4405453"/>
        <c:axId val="39649078"/>
      </c:barChart>
      <c:catAx>
        <c:axId val="44054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auto val="1"/>
        <c:lblOffset val="100"/>
        <c:tickLblSkip val="2"/>
        <c:noMultiLvlLbl val="0"/>
      </c:catAx>
      <c:valAx>
        <c:axId val="39649078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1297383"/>
        <c:axId val="57458720"/>
      </c:barChart>
      <c:catAx>
        <c:axId val="212973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auto val="1"/>
        <c:lblOffset val="100"/>
        <c:tickLblSkip val="2"/>
        <c:noMultiLvlLbl val="0"/>
      </c:catAx>
      <c:valAx>
        <c:axId val="5745872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7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7366433"/>
        <c:axId val="23644714"/>
      </c:barChart>
      <c:catAx>
        <c:axId val="4736643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tickLblSkip val="2"/>
        <c:noMultiLvlLbl val="0"/>
      </c:catAx>
      <c:valAx>
        <c:axId val="2364471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1475835"/>
        <c:axId val="36173652"/>
      </c:barChart>
      <c:catAx>
        <c:axId val="114758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3652"/>
        <c:crosses val="autoZero"/>
        <c:auto val="1"/>
        <c:lblOffset val="100"/>
        <c:tickLblSkip val="2"/>
        <c:noMultiLvlLbl val="0"/>
      </c:catAx>
      <c:valAx>
        <c:axId val="36173652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57127413"/>
        <c:axId val="44384670"/>
      </c:barChart>
      <c:catAx>
        <c:axId val="57127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Treviso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611</v>
      </c>
    </row>
    <row r="17" ht="12.75">
      <c r="C17" s="62" t="s">
        <v>612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613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4.710341093665403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759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759</v>
      </c>
    </row>
    <row r="38" ht="12.75">
      <c r="M38" s="104" t="s">
        <v>756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100</v>
      </c>
      <c r="C7" s="48">
        <f>IF(Dados!C$366=0,0,Dados!C344/Dados!C$366*100)</f>
        <v>0</v>
      </c>
      <c r="D7" s="48">
        <f>IF(Dados!D$366=0,0,Dados!D344/Dados!D$366*100)</f>
        <v>0</v>
      </c>
      <c r="E7" s="48">
        <f>IF(Dados!E$366=0,0,Dados!E344/Dados!E$366*100)</f>
        <v>0</v>
      </c>
      <c r="F7" s="48">
        <f>IF(Dados!F$366=0,0,Dados!F344/Dados!F$366*100)</f>
        <v>0</v>
      </c>
      <c r="G7" s="48">
        <f>IF(SUM(Dados!G$366:M$366)=0,0,SUM(Dados!G344:M344)/SUM(Dados!G$366:M$366)*100)</f>
        <v>2.272727272727273</v>
      </c>
      <c r="H7" s="48">
        <f>IF(SUM(Dados!N$366:P$366)=0,0,SUM(Dados!N344:P344)/SUM(Dados!N$366:P$366)*100)</f>
        <v>0</v>
      </c>
      <c r="I7" s="48">
        <f>IF(SUM(Dados!Q$366:T$366)=0,0,SUM(Dados!Q344:T344)/SUM(Dados!Q$366:T$366)*100)</f>
        <v>9.67741935483871</v>
      </c>
      <c r="J7" s="48">
        <f>IF(SUM(Dados!P$366:T$366)=0,0,SUM(Dados!P344:T344)/SUM(Dados!P$366:T$366)*100)</f>
        <v>7.142857142857142</v>
      </c>
      <c r="K7" s="48">
        <f>IF(Dados!U$366=0,0,Dados!U344/Dados!U$366*100)</f>
        <v>3.4482758620689653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0</v>
      </c>
      <c r="D8" s="48">
        <f>IF(Dados!D$366=0,0,Dados!D345/Dados!D$366*100)</f>
        <v>0</v>
      </c>
      <c r="E8" s="48">
        <f>IF(Dados!E$366=0,0,Dados!E345/Dados!E$366*100)</f>
        <v>25</v>
      </c>
      <c r="F8" s="48">
        <f>IF(Dados!F$366=0,0,Dados!F345/Dados!F$366*100)</f>
        <v>0</v>
      </c>
      <c r="G8" s="48">
        <f>IF(SUM(Dados!G$366:M$366)=0,0,SUM(Dados!G345:M345)/SUM(Dados!G$366:M$366)*100)</f>
        <v>10.227272727272728</v>
      </c>
      <c r="H8" s="48">
        <f>IF(SUM(Dados!N$366:P$366)=0,0,SUM(Dados!N345:P345)/SUM(Dados!N$366:P$366)*100)</f>
        <v>17.24137931034483</v>
      </c>
      <c r="I8" s="48">
        <f>IF(SUM(Dados!Q$366:T$366)=0,0,SUM(Dados!Q345:T345)/SUM(Dados!Q$366:T$366)*100)</f>
        <v>29.03225806451613</v>
      </c>
      <c r="J8" s="48">
        <f>IF(SUM(Dados!P$366:T$366)=0,0,SUM(Dados!P345:T345)/SUM(Dados!P$366:T$366)*100)</f>
        <v>21.428571428571427</v>
      </c>
      <c r="K8" s="48">
        <f>IF(Dados!U$366=0,0,Dados!U345/Dados!U$366*100)</f>
        <v>13.793103448275861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5.88235294117647</v>
      </c>
      <c r="G9" s="48">
        <f>IF(SUM(Dados!G$366:M$366)=0,0,SUM(Dados!G346:M346)/SUM(Dados!G$366:M$366)*100)</f>
        <v>0</v>
      </c>
      <c r="H9" s="48">
        <f>IF(SUM(Dados!N$366:P$366)=0,0,SUM(Dados!N346:P346)/SUM(Dados!N$366:P$366)*100)</f>
        <v>0</v>
      </c>
      <c r="I9" s="48">
        <f>IF(SUM(Dados!Q$366:T$366)=0,0,SUM(Dados!Q346:T346)/SUM(Dados!Q$366:T$366)*100)</f>
        <v>0</v>
      </c>
      <c r="J9" s="48">
        <f>IF(SUM(Dados!P$366:T$366)=0,0,SUM(Dados!P346:T346)/SUM(Dados!P$366:T$366)*100)</f>
        <v>0</v>
      </c>
      <c r="K9" s="48">
        <f>IF(Dados!U$366=0,0,Dados!U346/Dados!U$366*100)</f>
        <v>0.5747126436781609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0</v>
      </c>
      <c r="C10" s="48">
        <f>IF(Dados!C$366=0,0,Dados!C347/Dados!C$366*100)</f>
        <v>0</v>
      </c>
      <c r="D10" s="48">
        <f>IF(Dados!D$366=0,0,Dados!D347/Dados!D$366*100)</f>
        <v>0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1.1363636363636365</v>
      </c>
      <c r="H10" s="48">
        <f>IF(SUM(Dados!N$366:P$366)=0,0,SUM(Dados!N347:P347)/SUM(Dados!N$366:P$366)*100)</f>
        <v>0</v>
      </c>
      <c r="I10" s="48">
        <f>IF(SUM(Dados!Q$366:T$366)=0,0,SUM(Dados!Q347:T347)/SUM(Dados!Q$366:T$366)*100)</f>
        <v>9.67741935483871</v>
      </c>
      <c r="J10" s="48">
        <f>IF(SUM(Dados!P$366:T$366)=0,0,SUM(Dados!P347:T347)/SUM(Dados!P$366:T$366)*100)</f>
        <v>7.142857142857142</v>
      </c>
      <c r="K10" s="48">
        <f>IF(Dados!U$366=0,0,Dados!U347/Dados!U$366*100)</f>
        <v>2.2988505747126435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0</v>
      </c>
      <c r="G11" s="48">
        <f>IF(SUM(Dados!G$366:M$366)=0,0,SUM(Dados!G348:M348)/SUM(Dados!G$366:M$366)*100)</f>
        <v>11.363636363636363</v>
      </c>
      <c r="H11" s="48">
        <f>IF(SUM(Dados!N$366:P$366)=0,0,SUM(Dados!N348:P348)/SUM(Dados!N$366:P$366)*100)</f>
        <v>6.896551724137931</v>
      </c>
      <c r="I11" s="48">
        <f>IF(SUM(Dados!Q$366:T$366)=0,0,SUM(Dados!Q348:T348)/SUM(Dados!Q$366:T$366)*100)</f>
        <v>0</v>
      </c>
      <c r="J11" s="48">
        <f>IF(SUM(Dados!P$366:T$366)=0,0,SUM(Dados!P348:T348)/SUM(Dados!P$366:T$366)*100)</f>
        <v>0</v>
      </c>
      <c r="K11" s="48">
        <f>IF(Dados!U$366=0,0,Dados!U348/Dados!U$366*100)</f>
        <v>6.896551724137931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50</v>
      </c>
      <c r="D12" s="48">
        <f>IF(Dados!D$366=0,0,Dados!D349/Dados!D$366*100)</f>
        <v>0</v>
      </c>
      <c r="E12" s="48">
        <f>IF(Dados!E$366=0,0,Dados!E349/Dados!E$366*100)</f>
        <v>0</v>
      </c>
      <c r="F12" s="48">
        <f>IF(Dados!F$366=0,0,Dados!F349/Dados!F$366*100)</f>
        <v>5.88235294117647</v>
      </c>
      <c r="G12" s="48">
        <f>IF(SUM(Dados!G$366:M$366)=0,0,SUM(Dados!G349:M349)/SUM(Dados!G$366:M$366)*100)</f>
        <v>2.272727272727273</v>
      </c>
      <c r="H12" s="48">
        <f>IF(SUM(Dados!N$366:P$366)=0,0,SUM(Dados!N349:P349)/SUM(Dados!N$366:P$366)*100)</f>
        <v>0</v>
      </c>
      <c r="I12" s="48">
        <f>IF(SUM(Dados!Q$366:T$366)=0,0,SUM(Dados!Q349:T349)/SUM(Dados!Q$366:T$366)*100)</f>
        <v>0</v>
      </c>
      <c r="J12" s="48">
        <f>IF(SUM(Dados!P$366:T$366)=0,0,SUM(Dados!P349:T349)/SUM(Dados!P$366:T$366)*100)</f>
        <v>0</v>
      </c>
      <c r="K12" s="48">
        <f>IF(Dados!U$366=0,0,Dados!U349/Dados!U$366*100)</f>
        <v>2.2988505747126435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0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0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0</v>
      </c>
      <c r="F15" s="48">
        <f>IF(Dados!F$366=0,0,Dados!F352/Dados!F$366*100)</f>
        <v>11.76470588235294</v>
      </c>
      <c r="G15" s="48">
        <f>IF(SUM(Dados!G$366:M$366)=0,0,SUM(Dados!G352:M352)/SUM(Dados!G$366:M$366)*100)</f>
        <v>9.090909090909092</v>
      </c>
      <c r="H15" s="48">
        <f>IF(SUM(Dados!N$366:P$366)=0,0,SUM(Dados!N352:P352)/SUM(Dados!N$366:P$366)*100)</f>
        <v>24.137931034482758</v>
      </c>
      <c r="I15" s="48">
        <f>IF(SUM(Dados!Q$366:T$366)=0,0,SUM(Dados!Q352:T352)/SUM(Dados!Q$366:T$366)*100)</f>
        <v>9.67741935483871</v>
      </c>
      <c r="J15" s="48">
        <f>IF(SUM(Dados!P$366:T$366)=0,0,SUM(Dados!P352:T352)/SUM(Dados!P$366:T$366)*100)</f>
        <v>19.047619047619047</v>
      </c>
      <c r="K15" s="48">
        <f>IF(Dados!U$366=0,0,Dados!U352/Dados!U$366*100)</f>
        <v>11.494252873563218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0</v>
      </c>
      <c r="C16" s="48">
        <f>IF(Dados!C$366=0,0,Dados!C353/Dados!C$366*100)</f>
        <v>50</v>
      </c>
      <c r="D16" s="48">
        <f>IF(Dados!D$366=0,0,Dados!D353/Dados!D$366*100)</f>
        <v>50</v>
      </c>
      <c r="E16" s="48">
        <f>IF(Dados!E$366=0,0,Dados!E353/Dados!E$366*100)</f>
        <v>25</v>
      </c>
      <c r="F16" s="48">
        <f>IF(Dados!F$366=0,0,Dados!F353/Dados!F$366*100)</f>
        <v>0</v>
      </c>
      <c r="G16" s="48">
        <f>IF(SUM(Dados!G$366:M$366)=0,0,SUM(Dados!G353:M353)/SUM(Dados!G$366:M$366)*100)</f>
        <v>7.954545454545454</v>
      </c>
      <c r="H16" s="48">
        <f>IF(SUM(Dados!N$366:P$366)=0,0,SUM(Dados!N353:P353)/SUM(Dados!N$366:P$366)*100)</f>
        <v>6.896551724137931</v>
      </c>
      <c r="I16" s="48">
        <f>IF(SUM(Dados!Q$366:T$366)=0,0,SUM(Dados!Q353:T353)/SUM(Dados!Q$366:T$366)*100)</f>
        <v>12.903225806451612</v>
      </c>
      <c r="J16" s="48">
        <f>IF(SUM(Dados!P$366:T$366)=0,0,SUM(Dados!P353:T353)/SUM(Dados!P$366:T$366)*100)</f>
        <v>14.285714285714285</v>
      </c>
      <c r="K16" s="48">
        <f>IF(Dados!U$366=0,0,Dados!U353/Dados!U$366*100)</f>
        <v>9.195402298850574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0</v>
      </c>
      <c r="C17" s="48">
        <f>IF(Dados!C$366=0,0,Dados!C354/Dados!C$366*100)</f>
        <v>0</v>
      </c>
      <c r="D17" s="48">
        <f>IF(Dados!D$366=0,0,Dados!D354/Dados!D$366*100)</f>
        <v>50</v>
      </c>
      <c r="E17" s="48">
        <f>IF(Dados!E$366=0,0,Dados!E354/Dados!E$366*100)</f>
        <v>0</v>
      </c>
      <c r="F17" s="48">
        <f>IF(Dados!F$366=0,0,Dados!F354/Dados!F$366*100)</f>
        <v>0</v>
      </c>
      <c r="G17" s="48">
        <f>IF(SUM(Dados!G$366:M$366)=0,0,SUM(Dados!G354:M354)/SUM(Dados!G$366:M$366)*100)</f>
        <v>5.681818181818182</v>
      </c>
      <c r="H17" s="48">
        <f>IF(SUM(Dados!N$366:P$366)=0,0,SUM(Dados!N354:P354)/SUM(Dados!N$366:P$366)*100)</f>
        <v>13.793103448275861</v>
      </c>
      <c r="I17" s="48">
        <f>IF(SUM(Dados!Q$366:T$366)=0,0,SUM(Dados!Q354:T354)/SUM(Dados!Q$366:T$366)*100)</f>
        <v>16.129032258064516</v>
      </c>
      <c r="J17" s="48">
        <f>IF(SUM(Dados!P$366:T$366)=0,0,SUM(Dados!P354:T354)/SUM(Dados!P$366:T$366)*100)</f>
        <v>16.666666666666664</v>
      </c>
      <c r="K17" s="48">
        <f>IF(Dados!U$366=0,0,Dados!U354/Dados!U$366*100)</f>
        <v>8.620689655172415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0</v>
      </c>
      <c r="D18" s="48">
        <f>IF(Dados!D$366=0,0,Dados!D355/Dados!D$366*100)</f>
        <v>0</v>
      </c>
      <c r="E18" s="48">
        <f>IF(Dados!E$366=0,0,Dados!E355/Dados!E$366*100)</f>
        <v>0</v>
      </c>
      <c r="F18" s="48">
        <f>IF(Dados!F$366=0,0,Dados!F355/Dados!F$366*100)</f>
        <v>5.88235294117647</v>
      </c>
      <c r="G18" s="48">
        <f>IF(SUM(Dados!G$366:M$366)=0,0,SUM(Dados!G355:M355)/SUM(Dados!G$366:M$366)*100)</f>
        <v>0</v>
      </c>
      <c r="H18" s="48">
        <f>IF(SUM(Dados!N$366:P$366)=0,0,SUM(Dados!N355:P355)/SUM(Dados!N$366:P$366)*100)</f>
        <v>3.4482758620689653</v>
      </c>
      <c r="I18" s="48">
        <f>IF(SUM(Dados!Q$366:T$366)=0,0,SUM(Dados!Q355:T355)/SUM(Dados!Q$366:T$366)*100)</f>
        <v>0</v>
      </c>
      <c r="J18" s="48">
        <f>IF(SUM(Dados!P$366:T$366)=0,0,SUM(Dados!P355:T355)/SUM(Dados!P$366:T$366)*100)</f>
        <v>0</v>
      </c>
      <c r="K18" s="48">
        <f>IF(Dados!U$366=0,0,Dados!U355/Dados!U$366*100)</f>
        <v>1.1494252873563218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0</v>
      </c>
      <c r="E19" s="48">
        <f>IF(Dados!E$366=0,0,Dados!E356/Dados!E$366*100)</f>
        <v>0</v>
      </c>
      <c r="F19" s="48">
        <f>IF(Dados!F$366=0,0,Dados!F356/Dados!F$366*100)</f>
        <v>5.88235294117647</v>
      </c>
      <c r="G19" s="48">
        <f>IF(SUM(Dados!G$366:M$366)=0,0,SUM(Dados!G356:M356)/SUM(Dados!G$366:M$366)*100)</f>
        <v>10.227272727272728</v>
      </c>
      <c r="H19" s="48">
        <f>IF(SUM(Dados!N$366:P$366)=0,0,SUM(Dados!N356:P356)/SUM(Dados!N$366:P$366)*100)</f>
        <v>10.344827586206897</v>
      </c>
      <c r="I19" s="48">
        <f>IF(SUM(Dados!Q$366:T$366)=0,0,SUM(Dados!Q356:T356)/SUM(Dados!Q$366:T$366)*100)</f>
        <v>6.451612903225806</v>
      </c>
      <c r="J19" s="48">
        <f>IF(SUM(Dados!P$366:T$366)=0,0,SUM(Dados!P356:T356)/SUM(Dados!P$366:T$366)*100)</f>
        <v>7.142857142857142</v>
      </c>
      <c r="K19" s="48">
        <f>IF(Dados!U$366=0,0,Dados!U356/Dados!U$366*100)</f>
        <v>8.620689655172415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0</v>
      </c>
      <c r="D20" s="48">
        <f>IF(Dados!D$366=0,0,Dados!D357/Dados!D$366*100)</f>
        <v>0</v>
      </c>
      <c r="E20" s="48">
        <f>IF(Dados!E$366=0,0,Dados!E357/Dados!E$366*100)</f>
        <v>25</v>
      </c>
      <c r="F20" s="48">
        <f>IF(Dados!F$366=0,0,Dados!F357/Dados!F$366*100)</f>
        <v>5.88235294117647</v>
      </c>
      <c r="G20" s="48">
        <f>IF(SUM(Dados!G$366:M$366)=0,0,SUM(Dados!G357:M357)/SUM(Dados!G$366:M$366)*100)</f>
        <v>6.8181818181818175</v>
      </c>
      <c r="H20" s="48">
        <f>IF(SUM(Dados!N$366:P$366)=0,0,SUM(Dados!N357:P357)/SUM(Dados!N$366:P$366)*100)</f>
        <v>3.4482758620689653</v>
      </c>
      <c r="I20" s="48">
        <f>IF(SUM(Dados!Q$366:T$366)=0,0,SUM(Dados!Q357:T357)/SUM(Dados!Q$366:T$366)*100)</f>
        <v>3.225806451612903</v>
      </c>
      <c r="J20" s="48">
        <f>IF(SUM(Dados!P$366:T$366)=0,0,SUM(Dados!P357:T357)/SUM(Dados!P$366:T$366)*100)</f>
        <v>2.380952380952381</v>
      </c>
      <c r="K20" s="48">
        <f>IF(Dados!U$366=0,0,Dados!U357/Dados!U$366*100)</f>
        <v>5.747126436781609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52.94117647058824</v>
      </c>
      <c r="G21" s="48">
        <f>IF(SUM(Dados!G$366:M$366)=0,0,SUM(Dados!G358:M358)/SUM(Dados!G$366:M$366)*100)</f>
        <v>19.318181818181817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14.942528735632186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0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0</v>
      </c>
      <c r="C23" s="48">
        <f>IF(Dados!C$366=0,0,Dados!C360/Dados!C$366*100)</f>
        <v>0</v>
      </c>
      <c r="D23" s="48">
        <f>IF(Dados!D$366=0,0,Dados!D360/Dados!D$366*100)</f>
        <v>0</v>
      </c>
      <c r="E23" s="48">
        <f>IF(Dados!E$366=0,0,Dados!E360/Dados!E$366*100)</f>
        <v>0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</v>
      </c>
      <c r="J23" s="48">
        <f>IF(SUM(Dados!P$366:T$366)=0,0,SUM(Dados!P360:T360)/SUM(Dados!P$366:T$366)*100)</f>
        <v>0</v>
      </c>
      <c r="K23" s="48">
        <f>IF(Dados!U$366=0,0,Dados!U360/Dados!U$366*100)</f>
        <v>0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1.1363636363636365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3.225806451612903</v>
      </c>
      <c r="J24" s="48">
        <f>IF(SUM(Dados!P$366:T$366)=0,0,SUM(Dados!P361:T361)/SUM(Dados!P$366:T$366)*100)</f>
        <v>2.380952380952381</v>
      </c>
      <c r="K24" s="48">
        <f>IF(Dados!U$366=0,0,Dados!U361/Dados!U$366*100)</f>
        <v>1.1494252873563218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0</v>
      </c>
      <c r="D25" s="48">
        <f>IF(Dados!D$366=0,0,Dados!D362/Dados!D$366*100)</f>
        <v>0</v>
      </c>
      <c r="E25" s="48">
        <f>IF(Dados!E$366=0,0,Dados!E362/Dados!E$366*100)</f>
        <v>25</v>
      </c>
      <c r="F25" s="48">
        <f>IF(Dados!F$366=0,0,Dados!F362/Dados!F$366*100)</f>
        <v>5.88235294117647</v>
      </c>
      <c r="G25" s="48">
        <f>IF(SUM(Dados!G$366:M$366)=0,0,SUM(Dados!G362:M362)/SUM(Dados!G$366:M$366)*100)</f>
        <v>5.681818181818182</v>
      </c>
      <c r="H25" s="48">
        <f>IF(SUM(Dados!N$366:P$366)=0,0,SUM(Dados!N362:P362)/SUM(Dados!N$366:P$366)*100)</f>
        <v>13.793103448275861</v>
      </c>
      <c r="I25" s="48">
        <f>IF(SUM(Dados!Q$366:T$366)=0,0,SUM(Dados!Q362:T362)/SUM(Dados!Q$366:T$366)*100)</f>
        <v>0</v>
      </c>
      <c r="J25" s="48">
        <f>IF(SUM(Dados!P$366:T$366)=0,0,SUM(Dados!P362:T362)/SUM(Dados!P$366:T$366)*100)</f>
        <v>2.380952380952381</v>
      </c>
      <c r="K25" s="48">
        <f>IF(Dados!U$366=0,0,Dados!U362/Dados!U$366*100)</f>
        <v>6.321839080459771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6.8181818181818175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</v>
      </c>
      <c r="K27" s="48">
        <f>IF(Dados!U$366=0,0,Dados!U364/Dados!U$366*100)</f>
        <v>3.4482758620689653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759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37</v>
      </c>
      <c r="C5" s="13">
        <f>Dados!H385</f>
        <v>35</v>
      </c>
      <c r="D5" s="13">
        <f>Dados!I385</f>
        <v>31</v>
      </c>
      <c r="E5" s="13">
        <f>Dados!J385</f>
        <v>29</v>
      </c>
      <c r="F5" s="13">
        <f>Dados!K385</f>
        <v>48</v>
      </c>
      <c r="G5" s="13">
        <f>Dados!L385</f>
        <v>35</v>
      </c>
      <c r="H5" s="13">
        <f>Dados!M385</f>
        <v>34</v>
      </c>
      <c r="I5" s="13">
        <f>Dados!N385</f>
        <v>34</v>
      </c>
      <c r="J5" s="13">
        <f>Dados!O385</f>
        <v>30</v>
      </c>
      <c r="K5" s="13">
        <f>Dados!R385</f>
        <v>41</v>
      </c>
    </row>
    <row r="6" spans="1:11" ht="12.75">
      <c r="A6" s="2" t="s">
        <v>487</v>
      </c>
      <c r="B6" s="7">
        <f>IF(POP1999=0,0,B5/POP1999*1000)</f>
        <v>13.64306784660767</v>
      </c>
      <c r="C6" s="7">
        <f>IF(POP2000=0,0,C5/POP2000*1000)</f>
        <v>11.132315521628499</v>
      </c>
      <c r="D6" s="7">
        <f>IF(POP2001=0,0,D5/POP2001*1000)</f>
        <v>9.69962453066333</v>
      </c>
      <c r="E6" s="7">
        <f>IF(POP2002=0,0,E5/POP2002*1000)</f>
        <v>8.939580764488285</v>
      </c>
      <c r="F6" s="7">
        <f>IF(POP2003=0,0,F5/POP2003*1000)</f>
        <v>14.558689717925388</v>
      </c>
      <c r="G6" s="7">
        <f>IF(POP2004=0,0,G5/POP2004*1000)</f>
        <v>10.47277079593058</v>
      </c>
      <c r="H6" s="7">
        <f>IF(POP2005=0,0,H5/POP2005*1000)</f>
        <v>9.869375907111756</v>
      </c>
      <c r="I6" s="7">
        <f>IF(POP2006=0,0,I5/POP2006*1000)</f>
        <v>9.705966314587496</v>
      </c>
      <c r="J6" s="7">
        <f>IF(POP2007=0,0,J5/POP2007*1000)</f>
        <v>8.445945945945946</v>
      </c>
      <c r="K6" s="7">
        <f>IF(POP2008=0,0,K5/POP2008*1000)</f>
        <v>11.251372118551043</v>
      </c>
    </row>
    <row r="7" spans="1:11" ht="12.75">
      <c r="A7" s="2" t="s">
        <v>117</v>
      </c>
      <c r="B7" s="7">
        <f>IF(SUM(Dados!G425:G431)=0,0,SUM(Dados!G425:G429)/SUM(Dados!G425:G431)*100)</f>
        <v>0</v>
      </c>
      <c r="C7" s="7">
        <f>IF(SUM(Dados!H425:H431)=0,0,SUM(Dados!H425:H429)/SUM(Dados!H425:H431)*100)</f>
        <v>8.571428571428571</v>
      </c>
      <c r="D7" s="7">
        <f>IF(SUM(Dados!I425:I431)=0,0,SUM(Dados!I425:I429)/SUM(Dados!I425:I431)*100)</f>
        <v>9.67741935483871</v>
      </c>
      <c r="E7" s="7">
        <f>IF(SUM(Dados!J425:J431)=0,0,SUM(Dados!J425:J429)/SUM(Dados!J425:J431)*100)</f>
        <v>3.4482758620689653</v>
      </c>
      <c r="F7" s="7">
        <f>IF(SUM(Dados!K425:K431)=0,0,SUM(Dados!K425:K429)/SUM(Dados!K425:K431)*100)</f>
        <v>6.25</v>
      </c>
      <c r="G7" s="7">
        <f>IF(SUM(Dados!L425:L431)=0,0,SUM(Dados!L425:L429)/SUM(Dados!L425:L431)*100)</f>
        <v>2.857142857142857</v>
      </c>
      <c r="H7" s="7">
        <f>IF(SUM(Dados!M425:M431)=0,0,SUM(Dados!M425:M429)/SUM(Dados!M425:M431)*100)</f>
        <v>2.941176470588235</v>
      </c>
      <c r="I7" s="7">
        <f>IF(SUM(Dados!N425:N431)=0,0,SUM(Dados!N425:N429)/SUM(Dados!N425:N431)*100)</f>
        <v>11.76470588235294</v>
      </c>
      <c r="J7" s="7">
        <f>IF(SUM(Dados!O425:O431)=0,0,SUM(Dados!O425:O429)/SUM(Dados!O425:O431)*100)</f>
        <v>0</v>
      </c>
      <c r="K7" s="7">
        <f>IF(SUM(Dados!R425:R431)=0,0,SUM(Dados!R425:R429)/SUM(Dados!R425:R431)*100)</f>
        <v>2.4390243902439024</v>
      </c>
    </row>
    <row r="8" spans="1:11" ht="12.75">
      <c r="A8" s="2" t="s">
        <v>102</v>
      </c>
      <c r="B8" s="7">
        <f>IF(SUM(Dados!G416:G418)=0,0,Dados!G417/SUM(Dados!G416:G418)*100)</f>
        <v>48.64864864864865</v>
      </c>
      <c r="C8" s="7">
        <f>IF(SUM(Dados!H416:H418)=0,0,Dados!H417/SUM(Dados!H416:H418)*100)</f>
        <v>42.857142857142854</v>
      </c>
      <c r="D8" s="7">
        <f>IF(SUM(Dados!I416:I418)=0,0,Dados!I417/SUM(Dados!I416:I418)*100)</f>
        <v>54.83870967741935</v>
      </c>
      <c r="E8" s="7">
        <f>IF(SUM(Dados!J416:J418)=0,0,Dados!J417/SUM(Dados!J416:J418)*100)</f>
        <v>58.620689655172406</v>
      </c>
      <c r="F8" s="7">
        <f>IF(SUM(Dados!K416:K418)=0,0,Dados!K417/SUM(Dados!K416:K418)*100)</f>
        <v>64.58333333333334</v>
      </c>
      <c r="G8" s="7">
        <f>IF(SUM(Dados!L416:L418)=0,0,Dados!L417/SUM(Dados!L416:L418)*100)</f>
        <v>60</v>
      </c>
      <c r="H8" s="7">
        <f>IF(SUM(Dados!M416:M418)=0,0,Dados!M417/SUM(Dados!M416:M418)*100)</f>
        <v>55.88235294117647</v>
      </c>
      <c r="I8" s="7">
        <f>IF(SUM(Dados!N416:N418)=0,0,Dados!N417/SUM(Dados!N416:N418)*100)</f>
        <v>58.82352941176471</v>
      </c>
      <c r="J8" s="7">
        <f>IF(SUM(Dados!O416:O418)=0,0,Dados!O417/SUM(Dados!O416:O418)*100)</f>
        <v>60</v>
      </c>
      <c r="K8" s="7">
        <f>IF(SUM(Dados!R416:R418)=0,0,Dados!R417/SUM(Dados!R416:R418)*100)</f>
        <v>56.09756097560976</v>
      </c>
    </row>
    <row r="9" spans="1:11" ht="12.75">
      <c r="A9" s="2" t="s">
        <v>256</v>
      </c>
      <c r="B9" s="7">
        <f>IF(SUM(Dados!G371:G381)=0,0,SUM(Dados!G371:G373)/SUM(Dados!G371:G381)*100)</f>
        <v>27.027027027027028</v>
      </c>
      <c r="C9" s="7">
        <f>IF(SUM(Dados!H371:H381)=0,0,SUM(Dados!H371:H373)/SUM(Dados!H371:H381)*100)</f>
        <v>8.571428571428571</v>
      </c>
      <c r="D9" s="7">
        <f>IF(SUM(Dados!I371:I381)=0,0,SUM(Dados!I371:I373)/SUM(Dados!I371:I381)*100)</f>
        <v>12.903225806451612</v>
      </c>
      <c r="E9" s="7">
        <f>IF(SUM(Dados!J371:J381)=0,0,SUM(Dados!J371:J373)/SUM(Dados!J371:J381)*100)</f>
        <v>10.344827586206897</v>
      </c>
      <c r="F9" s="7">
        <f>IF(SUM(Dados!K371:K381)=0,0,SUM(Dados!K371:K373)/SUM(Dados!K371:K381)*100)</f>
        <v>20.833333333333336</v>
      </c>
      <c r="G9" s="7">
        <f>IF(SUM(Dados!L371:L381)=0,0,SUM(Dados!L371:L373)/SUM(Dados!L371:L381)*100)</f>
        <v>11.428571428571429</v>
      </c>
      <c r="H9" s="7">
        <f>IF(SUM(Dados!M371:M381)=0,0,SUM(Dados!M371:M373)/SUM(Dados!M371:M381)*100)</f>
        <v>26.47058823529412</v>
      </c>
      <c r="I9" s="7">
        <f>IF(SUM(Dados!N371:N381)=0,0,SUM(Dados!N371:N373)/SUM(Dados!N371:N381)*100)</f>
        <v>8.823529411764707</v>
      </c>
      <c r="J9" s="7">
        <f>IF(SUM(Dados!O371:O381)=0,0,SUM(Dados!O371:O373)/SUM(Dados!O371:O381)*100)</f>
        <v>10</v>
      </c>
      <c r="K9" s="7">
        <f>IF(SUM(Dados!R371:R381)=0,0,SUM(Dados!R371:R373)/SUM(Dados!R371:R381)*100)</f>
        <v>17.073170731707318</v>
      </c>
    </row>
    <row r="10" spans="1:11" ht="12.75">
      <c r="A10" s="2" t="s">
        <v>257</v>
      </c>
      <c r="B10" s="7">
        <f>IF(SUM(Dados!G371:G381)=0,0,SUM(Dados!G371:G372)/SUM(Dados!G371:G381)*100)</f>
        <v>0</v>
      </c>
      <c r="C10" s="7">
        <f>IF(SUM(Dados!H371:H381)=0,0,SUM(Dados!H371:H372)/SUM(Dados!H371:H381)*100)</f>
        <v>0</v>
      </c>
      <c r="D10" s="7">
        <f>IF(SUM(Dados!I371:I381)=0,0,SUM(Dados!I371:I372)/SUM(Dados!I371:I381)*100)</f>
        <v>0</v>
      </c>
      <c r="E10" s="7">
        <f>IF(SUM(Dados!J371:J381)=0,0,SUM(Dados!J371:J372)/SUM(Dados!J371:J381)*100)</f>
        <v>0</v>
      </c>
      <c r="F10" s="7">
        <f>IF(SUM(Dados!K371:K381)=0,0,SUM(Dados!K371:K372)/SUM(Dados!K371:K381)*100)</f>
        <v>0</v>
      </c>
      <c r="G10" s="7">
        <f>IF(SUM(Dados!L371:L381)=0,0,SUM(Dados!L371:L372)/SUM(Dados!L371:L381)*100)</f>
        <v>0</v>
      </c>
      <c r="H10" s="7">
        <f>IF(SUM(Dados!M371:M381)=0,0,SUM(Dados!M371:M372)/SUM(Dados!M371:M381)*100)</f>
        <v>0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0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0</v>
      </c>
      <c r="C12" s="7">
        <f>IF(SUM(Dados!H390:H396,Dados!H403:H409)=0,0,SUM(Dados!H390:H393,Dados!H403:H406)/SUM(Dados!H390:H396,Dados!H403:H409)*100)</f>
        <v>8.571428571428571</v>
      </c>
      <c r="D12" s="7">
        <f>IF(SUM(Dados!I390:I396,Dados!I403:I409)=0,0,SUM(Dados!I390:I393,Dados!I403:I406)/SUM(Dados!I390:I396,Dados!I403:I409)*100)</f>
        <v>9.67741935483871</v>
      </c>
      <c r="E12" s="7">
        <f>IF(SUM(Dados!J390:J396,Dados!J403:J409)=0,0,SUM(Dados!J390:J393,Dados!J403:J406)/SUM(Dados!J390:J396,Dados!J403:J409)*100)</f>
        <v>10.344827586206897</v>
      </c>
      <c r="F12" s="7">
        <f>IF(SUM(Dados!K390:K396,Dados!K403:K409)=0,0,SUM(Dados!K390:K393,Dados!K403:K406)/SUM(Dados!K390:K396,Dados!K403:K409)*100)</f>
        <v>10.638297872340425</v>
      </c>
      <c r="G12" s="7">
        <f>IF(SUM(Dados!L390:L396,Dados!L403:L409)=0,0,SUM(Dados!L390:L393,Dados!L403:L406)/SUM(Dados!L390:L396,Dados!L403:L409)*100)</f>
        <v>2.857142857142857</v>
      </c>
      <c r="H12" s="7">
        <f>IF(SUM(Dados!M390:M396,Dados!M403:M409)=0,0,SUM(Dados!M390:M393,Dados!M403:M406)/SUM(Dados!M390:M396,Dados!M403:M409)*100)</f>
        <v>8.823529411764707</v>
      </c>
      <c r="I12" s="7">
        <f>IF(SUM(Dados!N390:N396,Dados!N403:N409)=0,0,SUM(Dados!N390:N393,Dados!N403:N406)/SUM(Dados!N390:N396,Dados!N403:N409)*100)</f>
        <v>2.941176470588235</v>
      </c>
      <c r="J12" s="7">
        <f>IF(SUM(Dados!O390:O396,Dados!O403:O409)=0,0,SUM(Dados!O390:O393,Dados!O403:O406)/SUM(Dados!O390:O396,Dados!O403:O409)*100)</f>
        <v>0</v>
      </c>
      <c r="K12" s="7">
        <f>IF(SUM(Dados!R390:R396,Dados!R403:R409)=0,0,SUM(Dados!R390:R393,Dados!R403:R406)/SUM(Dados!R390:R396,Dados!R403:R409)*100)</f>
        <v>4.878048780487805</v>
      </c>
    </row>
    <row r="13" spans="1:11" ht="12.75">
      <c r="A13" s="15" t="s">
        <v>119</v>
      </c>
      <c r="B13" s="7">
        <f>IF(SUM(Dados!G390:G396)=0,0,SUM(Dados!G390:G393)/SUM(Dados!G390:G396)*100)</f>
        <v>0</v>
      </c>
      <c r="C13" s="7">
        <f>IF(SUM(Dados!H390:H396)=0,0,SUM(Dados!H390:H393)/SUM(Dados!H390:H396)*100)</f>
        <v>13.333333333333334</v>
      </c>
      <c r="D13" s="7">
        <f>IF(SUM(Dados!I390:I396)=0,0,SUM(Dados!I390:I393)/SUM(Dados!I390:I396)*100)</f>
        <v>11.76470588235294</v>
      </c>
      <c r="E13" s="7">
        <f>IF(SUM(Dados!J390:J396)=0,0,SUM(Dados!J390:J393)/SUM(Dados!J390:J396)*100)</f>
        <v>5.88235294117647</v>
      </c>
      <c r="F13" s="7">
        <f>IF(SUM(Dados!K390:K396)=0,0,SUM(Dados!K390:K393)/SUM(Dados!K390:K396)*100)</f>
        <v>6.666666666666667</v>
      </c>
      <c r="G13" s="7">
        <f>IF(SUM(Dados!L390:L396)=0,0,SUM(Dados!L390:L393)/SUM(Dados!L390:L396)*100)</f>
        <v>0</v>
      </c>
      <c r="H13" s="7">
        <f>IF(SUM(Dados!M390:M396)=0,0,SUM(Dados!M390:M393)/SUM(Dados!M390:M396)*100)</f>
        <v>15.789473684210526</v>
      </c>
      <c r="I13" s="7">
        <f>IF(SUM(Dados!N390:N396)=0,0,SUM(Dados!N390:N393)/SUM(Dados!N390:N396)*100)</f>
        <v>0</v>
      </c>
      <c r="J13" s="7">
        <f>IF(SUM(Dados!O390:O396)=0,0,SUM(Dados!O390:O393)/SUM(Dados!O390:O396)*100)</f>
        <v>0</v>
      </c>
      <c r="K13" s="7">
        <f>IF(SUM(Dados!R390:R396)=0,0,SUM(Dados!R390:R393)/SUM(Dados!R390:R396)*100)</f>
        <v>8.695652173913043</v>
      </c>
    </row>
    <row r="14" spans="1:11" ht="13.5" thickBot="1">
      <c r="A14" s="64" t="s">
        <v>120</v>
      </c>
      <c r="B14" s="8">
        <f>IF(SUM(Dados!G403:G409)=0,0,SUM(Dados!G403:G406)/SUM(Dados!G403:G409)*100)</f>
        <v>0</v>
      </c>
      <c r="C14" s="8">
        <f>IF(SUM(Dados!H403:H409)=0,0,SUM(Dados!H403:H406)/SUM(Dados!H403:H409)*100)</f>
        <v>5</v>
      </c>
      <c r="D14" s="8">
        <f>IF(SUM(Dados!I403:I409)=0,0,SUM(Dados!I403:I406)/SUM(Dados!I403:I409)*100)</f>
        <v>7.142857142857142</v>
      </c>
      <c r="E14" s="8">
        <f>IF(SUM(Dados!J403:J409)=0,0,SUM(Dados!J403:J406)/SUM(Dados!J403:J409)*100)</f>
        <v>16.666666666666664</v>
      </c>
      <c r="F14" s="8">
        <f>IF(SUM(Dados!K403:K409)=0,0,SUM(Dados!K403:K406)/SUM(Dados!K403:K409)*100)</f>
        <v>17.647058823529413</v>
      </c>
      <c r="G14" s="8">
        <f>IF(SUM(Dados!L403:L409)=0,0,SUM(Dados!L403:L406)/SUM(Dados!L403:L409)*100)</f>
        <v>7.142857142857142</v>
      </c>
      <c r="H14" s="8">
        <f>IF(SUM(Dados!M403:M409)=0,0,SUM(Dados!M403:M406)/SUM(Dados!M403:M409)*100)</f>
        <v>0</v>
      </c>
      <c r="I14" s="8">
        <f>IF(SUM(Dados!N403:N409)=0,0,SUM(Dados!N403:N406)/SUM(Dados!N403:N409)*100)</f>
        <v>7.142857142857142</v>
      </c>
      <c r="J14" s="8">
        <f>IF(SUM(Dados!O403:O409)=0,0,SUM(Dados!O403:O406)/SUM(Dados!O403:O409)*100)</f>
        <v>0</v>
      </c>
      <c r="K14" s="8">
        <f>IF(SUM(Dados!R403:R409)=0,0,SUM(Dados!R403:R406)/SUM(Dados!R403:R409)*100)</f>
        <v>0</v>
      </c>
    </row>
    <row r="15" ht="12.75">
      <c r="A15" t="s">
        <v>760</v>
      </c>
    </row>
    <row r="16" ht="12.75">
      <c r="A16" s="2" t="s">
        <v>761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0</v>
      </c>
      <c r="H6" s="48">
        <f>IF((SUM(Dados!P$458:R$458)-SUM(Dados!P$455:R$455))=0,0,SUM(Dados!P438:R438)/(SUM(Dados!P$458:R$458)-SUM(Dados!P$455:R$455))*100)</f>
        <v>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0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50</v>
      </c>
      <c r="H7" s="48">
        <f>IF((SUM(Dados!P$458:R$458)-SUM(Dados!P$455:R$455))=0,0,SUM(Dados!P439:R439)/(SUM(Dados!P$458:R$458)-SUM(Dados!P$455:R$455))*100)</f>
        <v>0</v>
      </c>
      <c r="I7" s="48">
        <f>IF((SUM(Dados!S$458:V$458)-SUM(Dados!S$455:V$455))=0,0,SUM(Dados!S439:V439)/(SUM(Dados!S$458:V$458)-SUM(Dados!S$455:V$455))*100)</f>
        <v>16.666666666666664</v>
      </c>
      <c r="J7" s="48">
        <f>IF((SUM(Dados!R$458:V$458)-SUM(Dados!R$455:V$455))=0,0,SUM(Dados!R439:V439)/(SUM(Dados!R$458:V$458)-SUM(Dados!R$455:V$455))*100)</f>
        <v>14.285714285714285</v>
      </c>
      <c r="K7" s="48">
        <f>IF((SUM(Dados!X$458)-SUM(Dados!X$455))=0,0,SUM(Dados!X439)/(SUM(Dados!X$458)-SUM(Dados!X$455))*100)</f>
        <v>22.22222222222222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0</v>
      </c>
      <c r="H8" s="48">
        <f>IF((SUM(Dados!P$458:R$458)-SUM(Dados!P$455:R$455))=0,0,SUM(Dados!P446:R446)/(SUM(Dados!P$458:R$458)-SUM(Dados!P$455:R$455))*100)</f>
        <v>100</v>
      </c>
      <c r="I8" s="48">
        <f>IF((SUM(Dados!S$458:V$458)-SUM(Dados!S$455:V$455))=0,0,SUM(Dados!S446:V446)/(SUM(Dados!S$458:V$458)-SUM(Dados!S$455:V$455))*100)</f>
        <v>66.66666666666666</v>
      </c>
      <c r="J8" s="48">
        <f>IF((SUM(Dados!R$458:V$458)-SUM(Dados!R$455:V$455))=0,0,SUM(Dados!R446:V446)/(SUM(Dados!R$458:V$458)-SUM(Dados!R$455:V$455))*100)</f>
        <v>71.42857142857143</v>
      </c>
      <c r="K8" s="48">
        <f>IF((SUM(Dados!X$458)-SUM(Dados!X$455))=0,0,SUM(Dados!X446)/(SUM(Dados!X$458)-SUM(Dados!X$455))*100)</f>
        <v>55.55555555555556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0</v>
      </c>
      <c r="I9" s="48">
        <f>IF((SUM(Dados!S$458:V$458)-SUM(Dados!S$455:V$455))=0,0,SUM(Dados!S447:V447)/(SUM(Dados!S$458:V$458)-SUM(Dados!S$455:V$455))*100)</f>
        <v>0</v>
      </c>
      <c r="J9" s="48">
        <f>IF((SUM(Dados!R$458:V$458)-SUM(Dados!R$455:V$455))=0,0,SUM(Dados!R447:V447)/(SUM(Dados!R$458:V$458)-SUM(Dados!R$455:V$455))*100)</f>
        <v>0</v>
      </c>
      <c r="K9" s="48">
        <f>IF((SUM(Dados!X$458)-SUM(Dados!X$455))=0,0,SUM(Dados!X447)/(SUM(Dados!X$458)-SUM(Dados!X$455))*100)</f>
        <v>0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0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0</v>
      </c>
      <c r="G11" s="48">
        <f>IF((SUM(Dados!J$458:O$458)-SUM(Dados!J$455:O$455))=0,0,SUM(Dados!J456:O456)/(SUM(Dados!J$458:O$458)-SUM(Dados!J$455:O$455))*100)</f>
        <v>50</v>
      </c>
      <c r="H11" s="48">
        <f>IF((SUM(Dados!P$458:R$458)-SUM(Dados!P$455:R$455))=0,0,SUM(Dados!P456:R456)/(SUM(Dados!P$458:R$458)-SUM(Dados!P$455:R$455))*100)</f>
        <v>0</v>
      </c>
      <c r="I11" s="48">
        <f>IF((SUM(Dados!S$458:V$458)-SUM(Dados!S$455:V$455))=0,0,SUM(Dados!S456:V456)/(SUM(Dados!S$458:V$458)-SUM(Dados!S$455:V$455))*100)</f>
        <v>16.666666666666664</v>
      </c>
      <c r="J11" s="48">
        <f>IF((SUM(Dados!R$458:V$458)-SUM(Dados!R$455:V$455))=0,0,SUM(Dados!R456:V456)/(SUM(Dados!R$458:V$458)-SUM(Dados!R$455:V$455))*100)</f>
        <v>14.285714285714285</v>
      </c>
      <c r="K11" s="48">
        <f>IF((SUM(Dados!X$458)-SUM(Dados!X$455))=0,0,SUM(Dados!X456)/(SUM(Dados!X$458)-SUM(Dados!X$455))*100)</f>
        <v>22.22222222222222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0</v>
      </c>
      <c r="H12" s="48">
        <f>IF((SUM(Dados!P$458:R$458)-SUM(Dados!P$455:R$455))=0,0,SUM(Dados!P440:R445,Dados!P448:R452,Dados!P454:R454)/(SUM(Dados!P$458:R$458)-SUM(Dados!P$455:R$455))*100)</f>
        <v>0</v>
      </c>
      <c r="I12" s="48">
        <f>IF((SUM(Dados!S$458:V$458)-SUM(Dados!S$455:V$455))=0,0,SUM(Dados!S440:V445,Dados!S448:V452,Dados!S454:V454)/(SUM(Dados!S$458:V$458)-SUM(Dados!S$455:V$455))*100)</f>
        <v>0</v>
      </c>
      <c r="J12" s="48">
        <f>IF((SUM(Dados!R$458:V$458)-SUM(Dados!R$455:V$455))=0,0,SUM(Dados!R440:V445,Dados!R448:V452,Dados!R454:V454)/(SUM(Dados!R$458:V$458)-SUM(Dados!R$455:V$455))*100)</f>
        <v>0</v>
      </c>
      <c r="K12" s="48">
        <f>IF((SUM(Dados!X$458)-SUM(Dados!X$455))=0,0,SUM(Dados!X440:X445,Dados!X448:X452,Dados!X454)/(SUM(Dados!X$458)-SUM(Dados!X$455))*100)</f>
        <v>0</v>
      </c>
    </row>
    <row r="13" spans="1:11" ht="13.5" thickBot="1">
      <c r="A13" s="3" t="s">
        <v>18</v>
      </c>
      <c r="B13" s="49">
        <f>SUM(B6:B12)</f>
        <v>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0</v>
      </c>
      <c r="G13" s="49">
        <f>SUM(G6:G12)</f>
        <v>100</v>
      </c>
      <c r="H13" s="49">
        <f t="shared" si="0"/>
        <v>100</v>
      </c>
      <c r="I13" s="49">
        <f t="shared" si="0"/>
        <v>99.99999999999997</v>
      </c>
      <c r="J13" s="49">
        <f t="shared" si="0"/>
        <v>100</v>
      </c>
      <c r="K13" s="49">
        <f t="shared" si="0"/>
        <v>100</v>
      </c>
    </row>
    <row r="14" ht="12.75">
      <c r="A14" t="s">
        <v>762</v>
      </c>
    </row>
    <row r="15" ht="12.75">
      <c r="A15" s="2" t="s">
        <v>761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0</v>
      </c>
      <c r="C20" s="48">
        <f>IF(POP2003=0,0,Dados!Z493/POP2003*100000)</f>
        <v>0</v>
      </c>
      <c r="D20" s="48">
        <f>IF(POP2004=0,0,Dados!AA493/POP2004*100000)</f>
        <v>29.922202274087372</v>
      </c>
      <c r="E20" s="48">
        <f>IF(POP2005=0,0,Dados!AB493/POP2005*100000)</f>
        <v>0</v>
      </c>
      <c r="F20" s="48">
        <f>IF(POP2006=0,0,Dados!AC493/POP2006*100000)</f>
        <v>0</v>
      </c>
      <c r="G20" s="48">
        <f>IF(POP2007=0,0,Dados!AD493/POP2007*100000)</f>
        <v>0</v>
      </c>
      <c r="H20" s="48">
        <f>IF(POP2008=0,0,Dados!AG493/POP2008*100000)</f>
        <v>0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0</v>
      </c>
      <c r="E21" s="48">
        <f>IF(POP2005FEM=0,0,Dados!AB514/POP2005FEM*100000)</f>
        <v>0</v>
      </c>
      <c r="F21" s="48">
        <f>IF(POP2006FEM=0,0,Dados!AC514/POP2006FEM*100000)</f>
        <v>0</v>
      </c>
      <c r="G21" s="48">
        <f>IF(POP2007FEM=0,0,Dados!AD514/POP2007FEM*100000)</f>
        <v>0</v>
      </c>
      <c r="H21" s="48">
        <f>IF(POP2008FEM=0,0,Dados!AG514/POP2008FEM*100000)</f>
        <v>0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0</v>
      </c>
      <c r="E22" s="48">
        <f>IF(POP2005FEM=0,0,Dados!AB515/POP2005FEM*100000)</f>
        <v>0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0</v>
      </c>
      <c r="C23" s="48">
        <f>IF(POP2003=0,0,Dados!Z548/POP2003*100000)</f>
        <v>90.99181073703367</v>
      </c>
      <c r="D23" s="48">
        <f>IF(POP2004=0,0,Dados!AA548/POP2004*100000)</f>
        <v>59.844404548174744</v>
      </c>
      <c r="E23" s="48">
        <f>IF(POP2005=0,0,Dados!AB548/POP2005*100000)</f>
        <v>58.05515239477503</v>
      </c>
      <c r="F23" s="48">
        <f>IF(POP2006=0,0,Dados!AC548/POP2006*100000)</f>
        <v>0</v>
      </c>
      <c r="G23" s="48">
        <f>IF(POP2007=0,0,Dados!AD548/POP2007*100000)</f>
        <v>140.76576576576576</v>
      </c>
      <c r="H23" s="48">
        <f>IF(POP2008=0,0,Dados!AG548/POP2008*100000)</f>
        <v>82.3271130625686</v>
      </c>
    </row>
    <row r="24" spans="1:8" ht="12.75">
      <c r="A24" s="2" t="s">
        <v>93</v>
      </c>
      <c r="B24" s="48">
        <f>IF(POP2002=0,0,Dados!Y550/POP2002*100000)</f>
        <v>0</v>
      </c>
      <c r="C24" s="48">
        <f>IF(POP2003=0,0,Dados!Z550/POP2003*100000)</f>
        <v>60.66120715802245</v>
      </c>
      <c r="D24" s="48">
        <f>IF(POP2004=0,0,Dados!AA550/POP2004*100000)</f>
        <v>119.68880909634949</v>
      </c>
      <c r="E24" s="48">
        <f>IF(POP2005=0,0,Dados!AB550/POP2005*100000)</f>
        <v>0</v>
      </c>
      <c r="F24" s="48">
        <f>IF(POP2006=0,0,Dados!AC550/POP2006*100000)</f>
        <v>28.546959748786755</v>
      </c>
      <c r="G24" s="48">
        <f>IF(POP2007=0,0,Dados!AD550/POP2007*100000)</f>
        <v>28.153153153153152</v>
      </c>
      <c r="H24" s="48">
        <f>IF(POP2008=0,0,Dados!AG550/POP2008*100000)</f>
        <v>27.442371020856204</v>
      </c>
    </row>
    <row r="25" spans="1:8" ht="12.75">
      <c r="A25" s="2" t="s">
        <v>89</v>
      </c>
      <c r="B25" s="48">
        <f>IF(POP2002=0,0,Dados!Y530/POP2002*100000)</f>
        <v>30.826140567200987</v>
      </c>
      <c r="C25" s="48">
        <f>IF(POP2003=0,0,Dados!Z530/POP2003*100000)</f>
        <v>0</v>
      </c>
      <c r="D25" s="48">
        <f>IF(POP2004=0,0,Dados!AA530/POP2004*100000)</f>
        <v>29.922202274087372</v>
      </c>
      <c r="E25" s="48">
        <f>IF(POP2005=0,0,Dados!AB530/POP2005*100000)</f>
        <v>0</v>
      </c>
      <c r="F25" s="48">
        <f>IF(POP2006=0,0,Dados!AC530/POP2006*100000)</f>
        <v>28.546959748786755</v>
      </c>
      <c r="G25" s="48">
        <f>IF(POP2007=0,0,Dados!AD530/POP2007*100000)</f>
        <v>56.306306306306304</v>
      </c>
      <c r="H25" s="48">
        <f>IF(POP2008=0,0,Dados!AG530/POP2008*100000)</f>
        <v>0</v>
      </c>
    </row>
    <row r="26" spans="1:8" ht="12.75">
      <c r="A26" s="2" t="s">
        <v>95</v>
      </c>
      <c r="B26" s="48">
        <f>IF(POP2002=0,0,Dados!Y598/POP2002*100000)</f>
        <v>0</v>
      </c>
      <c r="C26" s="48">
        <f>IF(POP2003=0,0,Dados!Z598/POP2003*100000)</f>
        <v>0</v>
      </c>
      <c r="D26" s="48">
        <f>IF(POP2004=0,0,Dados!AA598/POP2004*100000)</f>
        <v>29.922202274087372</v>
      </c>
      <c r="E26" s="48">
        <f>IF(POP2005=0,0,Dados!AB598/POP2005*100000)</f>
        <v>0</v>
      </c>
      <c r="F26" s="48">
        <f>IF(POP2006=0,0,Dados!AC598/POP2006*100000)</f>
        <v>28.546959748786755</v>
      </c>
      <c r="G26" s="48">
        <f>IF(POP2007=0,0,Dados!AD598/POP2007*100000)</f>
        <v>28.153153153153152</v>
      </c>
      <c r="H26" s="48">
        <f>IF(POP2008=0,0,Dados!AG598/POP2008*100000)</f>
        <v>27.442371020856204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0</v>
      </c>
      <c r="D27" s="49">
        <f>IF(POP2004=0,0,Dados!AA604/POP2004*100000)</f>
        <v>0</v>
      </c>
      <c r="E27" s="49">
        <f>IF(POP2005=0,0,Dados!AB604/POP2005*100000)</f>
        <v>0</v>
      </c>
      <c r="F27" s="49">
        <f>IF(POP2006=0,0,Dados!AC604/POP2006*100000)</f>
        <v>0</v>
      </c>
      <c r="G27" s="49">
        <f>IF(POP2007=0,0,Dados!AD604/POP2007*100000)</f>
        <v>0</v>
      </c>
      <c r="H27" s="49">
        <f>IF(POP2008=0,0,Dados!AG604/POP2008*100000)</f>
        <v>0</v>
      </c>
    </row>
    <row r="28" ht="12.75">
      <c r="A28" t="s">
        <v>762</v>
      </c>
    </row>
    <row r="29" ht="12.75">
      <c r="A29" s="2" t="s">
        <v>761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10</v>
      </c>
      <c r="C32" s="55">
        <f>Dados!Z609</f>
        <v>14</v>
      </c>
      <c r="D32" s="55">
        <f>Dados!AA609</f>
        <v>24</v>
      </c>
      <c r="E32" s="55">
        <f>Dados!AB609</f>
        <v>10</v>
      </c>
      <c r="F32" s="55">
        <f>Dados!AC609</f>
        <v>18</v>
      </c>
      <c r="G32" s="75">
        <f>Dados!AD609</f>
        <v>21</v>
      </c>
      <c r="H32" s="55">
        <f>Dados!AG609</f>
        <v>9</v>
      </c>
    </row>
    <row r="33" spans="1:8" ht="12.75">
      <c r="A33" s="27" t="s">
        <v>108</v>
      </c>
      <c r="B33" s="48">
        <f>IF(POP2002=0,0,B32/POP2002*1000)</f>
        <v>3.082614056720099</v>
      </c>
      <c r="C33" s="48">
        <f>IF(POP2003=0,0,C32/POP2003*1000)</f>
        <v>4.246284501061571</v>
      </c>
      <c r="D33" s="48">
        <f>IF(POP2004=0,0,D32/POP2004*1000)</f>
        <v>7.1813285457809695</v>
      </c>
      <c r="E33" s="48">
        <f>IF(POP2005=0,0,E32/POP2005*1000)</f>
        <v>2.9027576197387517</v>
      </c>
      <c r="F33" s="48">
        <f>IF(POP2006=0,0,F32/POP2006*1000)</f>
        <v>5.138452754781616</v>
      </c>
      <c r="G33" s="48">
        <f>IF(POP2007=0,0,G32/POP2007*1000)</f>
        <v>5.912162162162162</v>
      </c>
      <c r="H33" s="48">
        <f>IF(POP2008=0,0,H32/POP2008*1000)</f>
        <v>2.469813391877058</v>
      </c>
    </row>
    <row r="34" spans="1:8" ht="12.75">
      <c r="A34" s="43" t="s">
        <v>7</v>
      </c>
      <c r="B34" s="48">
        <f>IF(B32=0,0,Dados!Y593/B32*100)</f>
        <v>0</v>
      </c>
      <c r="C34" s="48">
        <f>IF(C32=0,0,Dados!Z593/C32*100)</f>
        <v>14.285714285714285</v>
      </c>
      <c r="D34" s="48">
        <f>IF(D32=0,0,Dados!AA593/D32*100)</f>
        <v>4.166666666666666</v>
      </c>
      <c r="E34" s="48">
        <f>IF(E32=0,0,Dados!AB593/E32*100)</f>
        <v>0</v>
      </c>
      <c r="F34" s="48">
        <f>IF(F32=0,0,Dados!AC593/F32*100)</f>
        <v>0</v>
      </c>
      <c r="G34" s="48">
        <f>IF(G32=0,0,Dados!AD593/G32*100)</f>
        <v>0</v>
      </c>
      <c r="H34" s="48">
        <f>IF(H32=0,0,Dados!AG593/H32*100)</f>
        <v>0</v>
      </c>
    </row>
    <row r="35" spans="1:8" ht="12.75">
      <c r="A35" s="27" t="s">
        <v>91</v>
      </c>
      <c r="B35" s="55">
        <f>Dados!Y633</f>
        <v>0</v>
      </c>
      <c r="C35" s="55">
        <f>Dados!Z633</f>
        <v>0</v>
      </c>
      <c r="D35" s="55">
        <f>Dados!AA633</f>
        <v>0</v>
      </c>
      <c r="E35" s="55">
        <f>Dados!AB633</f>
        <v>0</v>
      </c>
      <c r="F35" s="55">
        <f>Dados!AC633</f>
        <v>0</v>
      </c>
      <c r="G35" s="55">
        <f>Dados!AD633</f>
        <v>0</v>
      </c>
      <c r="H35" s="55">
        <f>Dados!AG633</f>
        <v>0</v>
      </c>
    </row>
    <row r="36" spans="1:8" ht="12.75">
      <c r="A36" s="27" t="s">
        <v>92</v>
      </c>
      <c r="B36" s="55">
        <f>Dados!Y631</f>
        <v>0</v>
      </c>
      <c r="C36" s="55">
        <f>Dados!Z631</f>
        <v>0</v>
      </c>
      <c r="D36" s="55">
        <f>Dados!AA631</f>
        <v>0</v>
      </c>
      <c r="E36" s="55">
        <f>Dados!AB631</f>
        <v>0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0</v>
      </c>
      <c r="C37" s="48">
        <f t="shared" si="1"/>
        <v>0</v>
      </c>
      <c r="D37" s="48">
        <f t="shared" si="1"/>
        <v>0</v>
      </c>
      <c r="E37" s="48">
        <f t="shared" si="1"/>
        <v>0</v>
      </c>
      <c r="F37" s="48">
        <f>IF(F32=0,0,F35/F32*100)</f>
        <v>0</v>
      </c>
      <c r="G37" s="48">
        <f t="shared" si="1"/>
        <v>0</v>
      </c>
      <c r="H37" s="48">
        <f>IF(H32=0,0,H35/H32*100)</f>
        <v>0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0</v>
      </c>
      <c r="C39" s="49">
        <f>IF(Nascimentos!F5=0,0,Mortalidade!C35/Nascimentos!F5*1000)</f>
        <v>0</v>
      </c>
      <c r="D39" s="49">
        <f>IF(Nascimentos!G5=0,0,Mortalidade!D35/Nascimentos!G5*1000)</f>
        <v>0</v>
      </c>
      <c r="E39" s="49">
        <f>IF(Nascimentos!H5=0,0,Mortalidade!E35/Nascimentos!H5*1000)</f>
        <v>0</v>
      </c>
      <c r="F39" s="49">
        <f>IF(Nascimentos!D5=0,0,Mortalidade!F35/Nascimentos!I5*1000)</f>
        <v>0</v>
      </c>
      <c r="G39" s="49">
        <f>IF(Nascimentos!J5=0,0,Mortalidade!G35/Nascimentos!J5*1000)</f>
        <v>0</v>
      </c>
      <c r="H39" s="49">
        <f>IF(Nascimentos!K5=0,0,Mortalidade!H35/Nascimentos!K5*1000)</f>
        <v>0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762</v>
      </c>
    </row>
    <row r="43" spans="1:6" ht="12.75">
      <c r="A43" s="2" t="s">
        <v>761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108.57</v>
      </c>
      <c r="C6" s="48">
        <f>Dados!I638</f>
        <v>90.32</v>
      </c>
      <c r="D6" s="48">
        <f>Dados!J638</f>
        <v>103.45</v>
      </c>
      <c r="E6" s="48">
        <f>Dados!K638</f>
        <v>95.83</v>
      </c>
      <c r="F6" s="48">
        <f>Dados!L638</f>
        <v>74.29</v>
      </c>
      <c r="G6" s="48">
        <f>Dados!M638</f>
        <v>88.24</v>
      </c>
      <c r="H6" s="48">
        <f>Dados!N638</f>
        <v>82.35</v>
      </c>
      <c r="I6" s="48">
        <f>Dados!O638</f>
        <v>70</v>
      </c>
      <c r="J6" s="48">
        <f>Dados!P638</f>
        <v>56.1</v>
      </c>
      <c r="K6" s="48">
        <f>Dados!Q638</f>
        <v>65.85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0</v>
      </c>
      <c r="K7" s="48">
        <f>Dados!Q639</f>
        <v>0</v>
      </c>
    </row>
    <row r="8" spans="1:11" ht="12.75">
      <c r="A8" s="2" t="str">
        <f>Dados!A640</f>
        <v>Contra Haemophilus influenzae tipo b (Hib)</v>
      </c>
      <c r="B8" s="48">
        <f>Dados!H640</f>
        <v>91.43</v>
      </c>
      <c r="C8" s="48">
        <f>Dados!I640</f>
        <v>132.26</v>
      </c>
      <c r="D8" s="48">
        <f>Dados!J640</f>
        <v>34.48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0</v>
      </c>
      <c r="J8" s="48">
        <f>Dados!P640</f>
        <v>2.44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85.71</v>
      </c>
      <c r="C9" s="48">
        <f>Dados!I641</f>
        <v>112.9</v>
      </c>
      <c r="D9" s="48">
        <f>Dados!J641</f>
        <v>106.9</v>
      </c>
      <c r="E9" s="48">
        <f>Dados!K641</f>
        <v>100</v>
      </c>
      <c r="F9" s="48">
        <f>Dados!L641</f>
        <v>134.29</v>
      </c>
      <c r="G9" s="48">
        <f>Dados!M641</f>
        <v>132.35</v>
      </c>
      <c r="H9" s="48">
        <f>Dados!N641</f>
        <v>100</v>
      </c>
      <c r="I9" s="48">
        <f>Dados!O641</f>
        <v>130</v>
      </c>
      <c r="J9" s="48">
        <f>Dados!P641</f>
        <v>117.07</v>
      </c>
      <c r="K9" s="48">
        <f>Dados!Q641</f>
        <v>65.85</v>
      </c>
    </row>
    <row r="10" spans="1:11" ht="12.75">
      <c r="A10" s="2" t="str">
        <f>Dados!A642</f>
        <v>Contra Influenza (Campanha) (INF)</v>
      </c>
      <c r="B10" s="48">
        <f>Dados!H642</f>
        <v>325.45</v>
      </c>
      <c r="C10" s="48">
        <f>Dados!I642</f>
        <v>68.15</v>
      </c>
      <c r="D10" s="48">
        <f>Dados!J642</f>
        <v>72.73</v>
      </c>
      <c r="E10" s="48">
        <f>Dados!K642</f>
        <v>99.71</v>
      </c>
      <c r="F10" s="48">
        <f>Dados!L642</f>
        <v>88</v>
      </c>
      <c r="G10" s="48">
        <f>Dados!M642</f>
        <v>82.87</v>
      </c>
      <c r="H10" s="48">
        <f>Dados!N642</f>
        <v>84.51</v>
      </c>
      <c r="I10" s="48">
        <f>Dados!O642</f>
        <v>69.13</v>
      </c>
      <c r="J10" s="48">
        <f>Dados!P642</f>
        <v>73.08</v>
      </c>
      <c r="K10" s="48">
        <f>Dados!Q642</f>
        <v>70.78</v>
      </c>
    </row>
    <row r="11" spans="1:11" ht="12.75">
      <c r="A11" s="2" t="str">
        <f>Dados!A643</f>
        <v>Contra Sarampo</v>
      </c>
      <c r="B11" s="48">
        <f>Dados!H643</f>
        <v>168.57</v>
      </c>
      <c r="C11" s="48">
        <f>Dados!I643</f>
        <v>125.81</v>
      </c>
      <c r="D11" s="48">
        <f>Dados!J643</f>
        <v>113.79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108.57</v>
      </c>
      <c r="C13" s="48">
        <f>Dados!I645</f>
        <v>119.35</v>
      </c>
      <c r="D13" s="48">
        <f>Dados!J645</f>
        <v>103.45</v>
      </c>
      <c r="E13" s="48">
        <f>Dados!K645</f>
        <v>77.08</v>
      </c>
      <c r="F13" s="48">
        <f>Dados!L645</f>
        <v>145.71</v>
      </c>
      <c r="G13" s="48">
        <f>Dados!M645</f>
        <v>138.24</v>
      </c>
      <c r="H13" s="48">
        <f>Dados!N645</f>
        <v>105.88</v>
      </c>
      <c r="I13" s="48">
        <f>Dados!O645</f>
        <v>136.67</v>
      </c>
      <c r="J13" s="48">
        <f>Dados!P645</f>
        <v>117.07</v>
      </c>
      <c r="K13" s="48">
        <f>Dados!Q645</f>
        <v>73.17</v>
      </c>
    </row>
    <row r="14" spans="1:11" ht="12.75">
      <c r="A14" s="2" t="str">
        <f>Dados!A646</f>
        <v>Oral Contra Poliomielite (Campanha 1ª etapa) (VOP)</v>
      </c>
      <c r="B14" s="48">
        <f>Dados!H646</f>
        <v>119.32</v>
      </c>
      <c r="C14" s="48">
        <f>Dados!I646</f>
        <v>109.22</v>
      </c>
      <c r="D14" s="48">
        <f>Dados!J646</f>
        <v>113.93</v>
      </c>
      <c r="E14" s="48">
        <f>Dados!K646</f>
        <v>100.9</v>
      </c>
      <c r="F14" s="48">
        <f>Dados!L646</f>
        <v>94.32</v>
      </c>
      <c r="G14" s="48">
        <f>Dados!M646</f>
        <v>96.8</v>
      </c>
      <c r="H14" s="48">
        <f>Dados!N646</f>
        <v>94.57</v>
      </c>
      <c r="I14" s="48">
        <f>Dados!O646</f>
        <v>104.02</v>
      </c>
      <c r="J14" s="48">
        <f>Dados!P646</f>
        <v>105.37</v>
      </c>
      <c r="K14" s="48">
        <f>Dados!Q646</f>
        <v>92.99</v>
      </c>
    </row>
    <row r="15" spans="1:11" ht="12.75">
      <c r="A15" s="2" t="str">
        <f>Dados!A647</f>
        <v>Oral Contra Poliomielite (Campanha 2ª etapa) (VOP)</v>
      </c>
      <c r="B15" s="48">
        <f>Dados!H647</f>
        <v>119.81</v>
      </c>
      <c r="C15" s="48">
        <f>Dados!I647</f>
        <v>107.77</v>
      </c>
      <c r="D15" s="48">
        <f>Dados!J647</f>
        <v>109.45</v>
      </c>
      <c r="E15" s="48">
        <f>Dados!K647</f>
        <v>101.81</v>
      </c>
      <c r="F15" s="48">
        <f>Dados!L647</f>
        <v>99.13</v>
      </c>
      <c r="G15" s="48">
        <f>Dados!M647</f>
        <v>96.35</v>
      </c>
      <c r="H15" s="48">
        <f>Dados!N647</f>
        <v>92.31</v>
      </c>
      <c r="I15" s="48">
        <f>Dados!O647</f>
        <v>111.06</v>
      </c>
      <c r="J15" s="48">
        <f>Dados!P647</f>
        <v>107.8</v>
      </c>
      <c r="K15" s="48">
        <f>Dados!Q647</f>
        <v>91.59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67.65</v>
      </c>
      <c r="I16" s="48">
        <f>Dados!O648</f>
        <v>136.67</v>
      </c>
      <c r="J16" s="48">
        <f>Dados!P648</f>
        <v>104.88</v>
      </c>
      <c r="K16" s="48">
        <f>Dados!Q648</f>
        <v>73.17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68.97</v>
      </c>
      <c r="E17" s="48">
        <f>Dados!K649</f>
        <v>77.08</v>
      </c>
      <c r="F17" s="48">
        <f>Dados!L649</f>
        <v>145.71</v>
      </c>
      <c r="G17" s="48">
        <f>Dados!M649</f>
        <v>138.24</v>
      </c>
      <c r="H17" s="48">
        <f>Dados!N649</f>
        <v>105.88</v>
      </c>
      <c r="I17" s="48">
        <f>Dados!O649</f>
        <v>136.67</v>
      </c>
      <c r="J17" s="48">
        <f>Dados!P649</f>
        <v>117.07</v>
      </c>
      <c r="K17" s="48">
        <f>Dados!Q649</f>
        <v>70.73</v>
      </c>
    </row>
    <row r="18" spans="1:11" ht="12.75">
      <c r="A18" s="2" t="str">
        <f>Dados!A650</f>
        <v>Tríplice Bacteriana (DTP)</v>
      </c>
      <c r="B18" s="48">
        <f>Dados!H650</f>
        <v>108.57</v>
      </c>
      <c r="C18" s="48">
        <f>Dados!I650</f>
        <v>122.58</v>
      </c>
      <c r="D18" s="48">
        <f>Dados!J650</f>
        <v>34.48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142.86</v>
      </c>
      <c r="C19" s="48">
        <f>Dados!I651</f>
        <v>77.14</v>
      </c>
      <c r="D19" s="48">
        <f>Dados!J651</f>
        <v>132.26</v>
      </c>
      <c r="E19" s="48">
        <f>Dados!K651</f>
        <v>117.24</v>
      </c>
      <c r="F19" s="48">
        <f>Dados!L651</f>
        <v>83.33</v>
      </c>
      <c r="G19" s="48">
        <f>Dados!M651</f>
        <v>82.86</v>
      </c>
      <c r="H19" s="48">
        <f>Dados!N651</f>
        <v>82.35</v>
      </c>
      <c r="I19" s="48">
        <f>Dados!O651</f>
        <v>85.29</v>
      </c>
      <c r="J19" s="48">
        <f>Dados!P651</f>
        <v>140</v>
      </c>
      <c r="K19" s="48">
        <f>Dados!Q651</f>
        <v>104.88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4.17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82.35</v>
      </c>
      <c r="I21" s="48">
        <f>Dados!O653</f>
        <v>70</v>
      </c>
      <c r="J21" s="48">
        <f>Dados!P653</f>
        <v>56.1</v>
      </c>
      <c r="K21" s="48">
        <f>Dados!Q653</f>
        <v>65.85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100</v>
      </c>
      <c r="I22" s="48">
        <f>Dados!O654</f>
        <v>130</v>
      </c>
      <c r="J22" s="48">
        <f>Dados!P654</f>
        <v>117.07</v>
      </c>
      <c r="K22" s="48">
        <f>Dados!Q654</f>
        <v>65.85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105.88</v>
      </c>
      <c r="I23" s="48">
        <f>Dados!O655</f>
        <v>136.67</v>
      </c>
      <c r="J23" s="48">
        <f>Dados!P655</f>
        <v>117.07</v>
      </c>
      <c r="K23" s="48">
        <f>Dados!Q655</f>
        <v>73.17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105.88</v>
      </c>
      <c r="I24" s="48">
        <f>Dados!O656</f>
        <v>136.67</v>
      </c>
      <c r="J24" s="48">
        <f>Dados!P656</f>
        <v>117.07</v>
      </c>
      <c r="K24" s="48">
        <f>Dados!Q656</f>
        <v>70.73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82.35</v>
      </c>
      <c r="I25" s="48">
        <f>Dados!O657</f>
        <v>85.29</v>
      </c>
      <c r="J25" s="48">
        <f>Dados!P657</f>
        <v>140</v>
      </c>
      <c r="K25" s="48">
        <f>Dados!Q657</f>
        <v>104.88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105.88</v>
      </c>
      <c r="I26" s="49">
        <f>Dados!O658</f>
        <v>136.67</v>
      </c>
      <c r="J26" s="49">
        <f>Dados!P658</f>
        <v>117.07</v>
      </c>
      <c r="K26" s="49">
        <f>Dados!Q658</f>
        <v>70.73</v>
      </c>
    </row>
    <row r="27" spans="1:11" ht="12.75">
      <c r="A27" s="16" t="s">
        <v>763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3441</v>
      </c>
      <c r="D6" s="90">
        <f>IF(POP2004=0,0,C6/POP2004*100)</f>
        <v>102.96229802513466</v>
      </c>
      <c r="E6" s="122">
        <f>IF(Dados!C743=0,0,Dados!B743/Dados!C743/12)</f>
        <v>0.08354617174641012</v>
      </c>
      <c r="F6" s="90">
        <f>IF(Dados!D743=0,0,Dados!E743/Dados!D743*100)</f>
        <v>99.800796812749</v>
      </c>
      <c r="G6" s="90">
        <f>IF(Dados!F743=0,0,Dados!G743/Dados!F743*100)</f>
        <v>72.78911564625851</v>
      </c>
      <c r="H6" s="90">
        <f>IF(Dados!H743=0,0,Dados!I743/Dados!H743*100)</f>
        <v>97.81818181818181</v>
      </c>
      <c r="I6" s="90">
        <f>IF(Dados!J743=0,0,Dados!K743/Dados!J743*1000)</f>
        <v>0</v>
      </c>
      <c r="J6" s="90">
        <f>IF(SUM(Dados!L743,Dados!M743)=0,0,SUM(Dados!N743,Dados!O743)/SUM(Dados!L743,Dados!M743)*100)</f>
        <v>1.0204081632653061</v>
      </c>
      <c r="K6" s="90">
        <f>IF(SUM(Dados!D689:G689)=0,0,Dados!P743/SUM(Dados!D689:G689)*1000)</f>
        <v>5.181347150259067</v>
      </c>
      <c r="L6" s="90">
        <f>IF(SUM(Dados!D689:G689)=0,0,Dados!Q743/SUM(Dados!D689:G689)*1000)</f>
        <v>5.181347150259067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3441</v>
      </c>
      <c r="D8" s="124">
        <f>IF(POP2004=0,0,C8/POP2004*100)</f>
        <v>102.96229802513466</v>
      </c>
      <c r="E8" s="125">
        <f>IF(SUM(Dados!C725,Dados!C743,Dados!C761)=0,0,SUM(Dados!B725,Dados!B743,Dados!B761)/SUM(Dados!C725,Dados!C743,Dados!C761)/12)</f>
        <v>0.08354617174641012</v>
      </c>
      <c r="F8" s="124">
        <f>IF(SUM(Dados!D725,Dados!D743,Dados!D761)=0,0,SUM(Dados!E725,Dados!E743,Dados!E761)/SUM(Dados!D725,Dados!D743,Dados!D761)*100)</f>
        <v>99.800796812749</v>
      </c>
      <c r="G8" s="124">
        <f>IF(SUM(Dados!F725,Dados!F743,Dados!F761)=0,0,SUM(Dados!G725,Dados!G743,Dados!G761)/SUM(Dados!F725,Dados!F743,Dados!F761)*100)</f>
        <v>72.78911564625851</v>
      </c>
      <c r="H8" s="124">
        <f>IF(SUM(Dados!H725,Dados!H743,Dados!H761)=0,0,SUM(Dados!I725,Dados!I743,Dados!I761)/SUM(Dados!H725,Dados!H743,Dados!H761)*100)</f>
        <v>97.81818181818181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1.0204081632653061</v>
      </c>
      <c r="K8" s="124">
        <f>IF(SUM(Dados!D671:G671,Dados!D689:G689,Dados!D707:G707)=0,0,SUM(Dados!P725,Dados!P743,Dados!P761)/SUM(Dados!D671:G671,Dados!D689:G689,Dados!D707:G707)*1000)</f>
        <v>5.181347150259067</v>
      </c>
      <c r="L8" s="124">
        <f>IF(SUM(Dados!D671:G671,Dados!D689:G689,Dados!D707:G707)=0,0,SUM(Dados!Q725,Dados!Q743,Dados!Q761)/SUM(Dados!D671:G671,Dados!D689:G689,Dados!D707:G707)*1000)</f>
        <v>5.181347150259067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</v>
      </c>
      <c r="F9" s="120">
        <f>IF(Dados!D726=0,0,Dados!E726/Dados!D726*100)</f>
        <v>0</v>
      </c>
      <c r="G9" s="120">
        <f>IF(Dados!F726=0,0,Dados!G726/Dados!F726*100)</f>
        <v>0</v>
      </c>
      <c r="H9" s="120">
        <f>IF(Dados!H726=0,0,Dados!I726/Dados!H726*100)</f>
        <v>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3475</v>
      </c>
      <c r="D10" s="90">
        <f>IF(POP2005=0,0,C10/POP2005*100)</f>
        <v>100.87082728592162</v>
      </c>
      <c r="E10" s="122">
        <f>IF(Dados!C744=0,0,Dados!B744/Dados!C744/12)</f>
        <v>0.08644788817988452</v>
      </c>
      <c r="F10" s="90">
        <f>IF(Dados!D744=0,0,Dados!E744/Dados!D744*100)</f>
        <v>100</v>
      </c>
      <c r="G10" s="90">
        <f>IF(Dados!F744=0,0,Dados!G744/Dados!F744*100)</f>
        <v>69.38775510204081</v>
      </c>
      <c r="H10" s="90">
        <f>IF(Dados!H744=0,0,Dados!I744/Dados!H744*100)</f>
        <v>99.45652173913044</v>
      </c>
      <c r="I10" s="90">
        <f>IF(Dados!J744=0,0,Dados!K744/Dados!J744*1000)</f>
        <v>0</v>
      </c>
      <c r="J10" s="90">
        <f>IF(SUM(Dados!L744,Dados!M744)=0,0,SUM(Dados!N744,Dados!O744)/SUM(Dados!L744,Dados!M744)*100)</f>
        <v>0.2188183807439825</v>
      </c>
      <c r="K10" s="90">
        <f>IF(SUM(Dados!D690:G690)=0,0,Dados!P744/SUM(Dados!D690:G690)*1000)</f>
        <v>10.050251256281408</v>
      </c>
      <c r="L10" s="90">
        <f>IF(SUM(Dados!D690:G690)=0,0,Dados!Q744/SUM(Dados!D690:G690)*1000)</f>
        <v>5.025125628140704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3475</v>
      </c>
      <c r="D12" s="124">
        <f>IF(POP2005=0,0,C12/POP2005*100)</f>
        <v>100.87082728592162</v>
      </c>
      <c r="E12" s="125">
        <f>IF(SUM(Dados!C726,Dados!C744,Dados!C762)=0,0,SUM(Dados!B726,Dados!B744,Dados!B762)/SUM(Dados!C726,Dados!C744,Dados!C762)/12)</f>
        <v>0.08644788817988452</v>
      </c>
      <c r="F12" s="124">
        <f>IF(SUM(Dados!D726,Dados!D744,Dados!D762)=0,0,SUM(Dados!E726,Dados!E744,Dados!E762)/SUM(Dados!D726,Dados!D744,Dados!D762)*100)</f>
        <v>100</v>
      </c>
      <c r="G12" s="124">
        <f>IF(SUM(Dados!F726,Dados!F744,Dados!F762)=0,0,SUM(Dados!G726,Dados!G744,Dados!G762)/SUM(Dados!F726,Dados!F744,Dados!F762)*100)</f>
        <v>69.38775510204081</v>
      </c>
      <c r="H12" s="124">
        <f>IF(SUM(Dados!H726,Dados!H744,Dados!H762)=0,0,SUM(Dados!I726,Dados!I744,Dados!I762)/SUM(Dados!H726,Dados!H744,Dados!H762)*100)</f>
        <v>99.45652173913044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0.2188183807439825</v>
      </c>
      <c r="K12" s="124">
        <f>IF(SUM(Dados!D672:G672,Dados!D690:G690,Dados!D708:G708)=0,0,SUM(Dados!P726,Dados!P744,Dados!P762)/SUM(Dados!D672:G672,Dados!D690:G690,Dados!D708:G708)*1000)</f>
        <v>10.050251256281408</v>
      </c>
      <c r="L12" s="124">
        <f>IF(SUM(Dados!D672:G672,Dados!D690:G690,Dados!D708:G708)=0,0,SUM(Dados!Q726,Dados!Q744,Dados!Q762)/SUM(Dados!D672:G672,Dados!D690:G690,Dados!D708:G708)*1000)</f>
        <v>5.025125628140704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3592</v>
      </c>
      <c r="D14" s="90">
        <f>IF(POP2006=0,0,C14/POP2006*100)</f>
        <v>102.54067941764202</v>
      </c>
      <c r="E14" s="122">
        <f>IF(Dados!C745=0,0,Dados!B745/Dados!C745/12)</f>
        <v>0.07768817204301075</v>
      </c>
      <c r="F14" s="90">
        <f>IF(Dados!D745=0,0,Dados!E745/Dados!D745*100)</f>
        <v>95.84352078239608</v>
      </c>
      <c r="G14" s="90">
        <f>IF(Dados!F745=0,0,Dados!G745/Dados!F745*100)</f>
        <v>78.57142857142857</v>
      </c>
      <c r="H14" s="90">
        <f>IF(Dados!H745=0,0,Dados!I745/Dados!H745*100)</f>
        <v>100</v>
      </c>
      <c r="I14" s="90">
        <f>IF(Dados!J745=0,0,Dados!K745/Dados!J745*1000)</f>
        <v>0</v>
      </c>
      <c r="J14" s="90">
        <f>IF(SUM(Dados!L745,Dados!M745)=0,0,SUM(Dados!N745,Dados!O745)/SUM(Dados!L745,Dados!M745)*100)</f>
        <v>0.25477707006369427</v>
      </c>
      <c r="K14" s="90">
        <f>IF(SUM(Dados!D691:G691)=0,0,Dados!P745/SUM(Dados!D691:G691)*1000)</f>
        <v>0</v>
      </c>
      <c r="L14" s="90">
        <f>IF(SUM(Dados!D691:G691)=0,0,Dados!Q745/SUM(Dados!D691:G691)*1000)</f>
        <v>0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3592</v>
      </c>
      <c r="D16" s="124">
        <f>IF(POP2006=0,0,C16/POP2006*100)</f>
        <v>102.54067941764202</v>
      </c>
      <c r="E16" s="125">
        <f>IF(SUM(Dados!C727,Dados!C745,Dados!C763)=0,0,SUM(Dados!B727,Dados!B745,Dados!B763)/SUM(Dados!C727,Dados!C745,Dados!C763)/12)</f>
        <v>0.07768817204301075</v>
      </c>
      <c r="F16" s="124">
        <f>IF(SUM(Dados!D727,Dados!D745,Dados!D763)=0,0,SUM(Dados!E727,Dados!E745,Dados!E763)/SUM(Dados!D727,Dados!D745,Dados!D763)*100)</f>
        <v>95.84352078239608</v>
      </c>
      <c r="G16" s="124">
        <f>IF(SUM(Dados!F727,Dados!F745,Dados!F763)=0,0,SUM(Dados!G727,Dados!G745,Dados!G763)/SUM(Dados!F727,Dados!F745,Dados!F763)*100)</f>
        <v>78.57142857142857</v>
      </c>
      <c r="H16" s="124">
        <f>IF(SUM(Dados!H727,Dados!H745,Dados!H763)=0,0,SUM(Dados!I727,Dados!I745,Dados!I763)/SUM(Dados!H727,Dados!H745,Dados!H763)*100)</f>
        <v>100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0.25477707006369427</v>
      </c>
      <c r="K16" s="124">
        <f>IF(SUM(Dados!D673:G673,Dados!D691:G691,Dados!D709:G709)=0,0,SUM(Dados!P727,Dados!P745,Dados!P763)/SUM(Dados!D673:G673,Dados!D691:G691,Dados!D709:G709)*1000)</f>
        <v>0</v>
      </c>
      <c r="L16" s="124">
        <f>IF(SUM(Dados!D673:G673,Dados!D691:G691,Dados!D709:G709)=0,0,SUM(Dados!Q727,Dados!Q745,Dados!Q763)/SUM(Dados!D673:G673,Dados!D691:G691,Dados!D709:G709)*1000)</f>
        <v>0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0</v>
      </c>
      <c r="D17" s="120">
        <f>IF(POP2007=0,0,C17/POP2007*100)</f>
        <v>0</v>
      </c>
      <c r="E17" s="121">
        <f>IF(Dados!C728=0,0,Dados!B728/Dados!C728/12)</f>
        <v>0</v>
      </c>
      <c r="F17" s="120">
        <f>IF(Dados!D728=0,0,Dados!E728/Dados!D728*100)</f>
        <v>0</v>
      </c>
      <c r="G17" s="120">
        <f>IF(Dados!F728=0,0,Dados!G728/Dados!F728*100)</f>
        <v>0</v>
      </c>
      <c r="H17" s="120">
        <f>IF(Dados!H728=0,0,Dados!I728/Dados!H728*100)</f>
        <v>0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3634</v>
      </c>
      <c r="D18" s="90">
        <f>IF(POP2007=0,0,C18/POP2007*100)</f>
        <v>102.30855855855856</v>
      </c>
      <c r="E18" s="122">
        <f>IF(Dados!C746=0,0,Dados!B746/Dados!C746/12)</f>
        <v>0.0839700168031926</v>
      </c>
      <c r="F18" s="90">
        <f>IF(Dados!D746=0,0,Dados!E746/Dados!D746*100)</f>
        <v>93.85749385749385</v>
      </c>
      <c r="G18" s="90">
        <f>IF(Dados!F746=0,0,Dados!G746/Dados!F746*100)</f>
        <v>67.71653543307087</v>
      </c>
      <c r="H18" s="90">
        <f>IF(Dados!H746=0,0,Dados!I746/Dados!H746*100)</f>
        <v>98.51851851851852</v>
      </c>
      <c r="I18" s="90">
        <f>IF(Dados!J746=0,0,Dados!K746/Dados!J746*1000)</f>
        <v>0</v>
      </c>
      <c r="J18" s="90">
        <f>IF(SUM(Dados!L746,Dados!M746)=0,0,SUM(Dados!N746,Dados!O746)/SUM(Dados!L746,Dados!M746)*100)</f>
        <v>0.136986301369863</v>
      </c>
      <c r="K18" s="90">
        <f>IF(SUM(Dados!D692:G692)=0,0,Dados!P746/SUM(Dados!D692:G692)*1000)</f>
        <v>0</v>
      </c>
      <c r="L18" s="90">
        <f>IF(SUM(Dados!D692:G692)=0,0,Dados!Q746/SUM(Dados!D692:G692)*1000)</f>
        <v>4.651162790697675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3634</v>
      </c>
      <c r="D20" s="124">
        <f>IF(POP2007=0,0,C20/POP2007*100)</f>
        <v>102.30855855855856</v>
      </c>
      <c r="E20" s="125">
        <f>IF(SUM(Dados!C728,Dados!C746,Dados!C764)=0,0,SUM(Dados!B728,Dados!B746,Dados!B764)/SUM(Dados!C728,Dados!C746,Dados!C764)/12)</f>
        <v>0.0839700168031926</v>
      </c>
      <c r="F20" s="124">
        <f>IF(SUM(Dados!D728,Dados!D746,Dados!D764)=0,0,SUM(Dados!E728,Dados!E746,Dados!E764)/SUM(Dados!D728,Dados!D746,Dados!D764)*100)</f>
        <v>93.85749385749385</v>
      </c>
      <c r="G20" s="124">
        <f>IF(SUM(Dados!F728,Dados!F746,Dados!F764)=0,0,SUM(Dados!G728,Dados!G746,Dados!G764)/SUM(Dados!F728,Dados!F746,Dados!F764)*100)</f>
        <v>67.71653543307087</v>
      </c>
      <c r="H20" s="124">
        <f>IF(SUM(Dados!H728,Dados!H746,Dados!H764)=0,0,SUM(Dados!I728,Dados!I746,Dados!I764)/SUM(Dados!H728,Dados!H746,Dados!H764)*100)</f>
        <v>98.51851851851852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0.136986301369863</v>
      </c>
      <c r="K20" s="124">
        <f>IF(SUM(Dados!D674:G674,Dados!D692:G692,Dados!D710:G710)=0,0,SUM(Dados!P728,Dados!P746,Dados!P764)/SUM(Dados!D674:G674,Dados!D692:G692,Dados!D710:G710)*1000)</f>
        <v>0</v>
      </c>
      <c r="L20" s="124">
        <f>IF(SUM(Dados!D674:G674,Dados!D692:G692,Dados!D710:G710)=0,0,SUM(Dados!Q728,Dados!Q746,Dados!Q764)/SUM(Dados!D674:G674,Dados!D692:G692,Dados!D710:G710)*1000)</f>
        <v>4.651162790697675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0</v>
      </c>
      <c r="D21" s="120">
        <f>IF(POP2008=0,0,C21/POP2008*100)</f>
        <v>0</v>
      </c>
      <c r="E21" s="121">
        <f>IF(Dados!C729=0,0,Dados!B729/Dados!C729/12)</f>
        <v>0</v>
      </c>
      <c r="F21" s="120">
        <f>IF(Dados!D729=0,0,Dados!E729/Dados!D729*100)</f>
        <v>0</v>
      </c>
      <c r="G21" s="120">
        <f>IF(Dados!F729=0,0,Dados!G729/Dados!F729*100)</f>
        <v>0</v>
      </c>
      <c r="H21" s="120">
        <f>IF(Dados!H729=0,0,Dados!I729/Dados!H729*100)</f>
        <v>0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3738</v>
      </c>
      <c r="D22" s="90">
        <f>IF(POP2008=0,0,C22/POP2008*100)</f>
        <v>102.57958287596047</v>
      </c>
      <c r="E22" s="122">
        <f>IF(Dados!C747=0,0,Dados!B747/Dados!C747/12)</f>
        <v>0.08744602097470698</v>
      </c>
      <c r="F22" s="90">
        <f>IF(Dados!D747=0,0,Dados!E747/Dados!D747*100)</f>
        <v>100</v>
      </c>
      <c r="G22" s="90">
        <f>IF(Dados!F747=0,0,Dados!G747/Dados!F747*100)</f>
        <v>77.45664739884393</v>
      </c>
      <c r="H22" s="90">
        <f>IF(Dados!H747=0,0,Dados!I747/Dados!H747*100)</f>
        <v>99.12280701754386</v>
      </c>
      <c r="I22" s="90">
        <f>IF(Dados!J747=0,0,Dados!K747/Dados!J747*1000)</f>
        <v>0</v>
      </c>
      <c r="J22" s="90">
        <f>IF(SUM(Dados!L747,Dados!M747)=0,0,SUM(Dados!N747,Dados!O747)/SUM(Dados!L747,Dados!M747)*100)</f>
        <v>0</v>
      </c>
      <c r="K22" s="90">
        <f>IF(SUM(Dados!D693:G693)=0,0,Dados!P747/SUM(Dados!D693:G693)*1000)</f>
        <v>28.70813397129187</v>
      </c>
      <c r="L22" s="90">
        <f>IF(SUM(Dados!D693:G693)=0,0,Dados!Q747/SUM(Dados!D693:G693)*1000)</f>
        <v>0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3738</v>
      </c>
      <c r="D24" s="124">
        <f>IF(POP2008=0,0,C24/POP2008*100)</f>
        <v>102.57958287596047</v>
      </c>
      <c r="E24" s="125">
        <f>IF(SUM(Dados!C729,Dados!C747,Dados!C765)=0,0,SUM(Dados!B729,Dados!B747,Dados!B765)/SUM(Dados!C729,Dados!C747,Dados!C765)/12)</f>
        <v>0.08744602097470698</v>
      </c>
      <c r="F24" s="124">
        <f>IF(SUM(Dados!D729,Dados!D747,Dados!D765)=0,0,SUM(Dados!E729,Dados!E747,Dados!E765)/SUM(Dados!D729,Dados!D747,Dados!D765)*100)</f>
        <v>100</v>
      </c>
      <c r="G24" s="124">
        <f>IF(SUM(Dados!F729,Dados!F747,Dados!F765)=0,0,SUM(Dados!G729,Dados!G747,Dados!G765)/SUM(Dados!F729,Dados!F747,Dados!F765)*100)</f>
        <v>77.45664739884393</v>
      </c>
      <c r="H24" s="124">
        <f>IF(SUM(Dados!H729,Dados!H747,Dados!H765)=0,0,SUM(Dados!I729,Dados!I747,Dados!I765)/SUM(Dados!H729,Dados!H747,Dados!H765)*100)</f>
        <v>99.12280701754386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</v>
      </c>
      <c r="K24" s="124">
        <f>IF(SUM(Dados!D675:G675,Dados!D693:G693,Dados!D711:G711)=0,0,SUM(Dados!P729,Dados!P747,Dados!P765)/SUM(Dados!D675:G675,Dados!D693:G693,Dados!D711:G711)*1000)</f>
        <v>28.70813397129187</v>
      </c>
      <c r="L24" s="124">
        <f>IF(SUM(Dados!D675:G675,Dados!D693:G693,Dados!D711:G711)=0,0,SUM(Dados!Q729,Dados!Q747,Dados!Q765)/SUM(Dados!D675:G675,Dados!D693:G693,Dados!D711:G711)*1000)</f>
        <v>0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0</v>
      </c>
      <c r="D25" s="120">
        <f>IF(POP2009=0,0,C25/POP2009*100)</f>
        <v>0</v>
      </c>
      <c r="E25" s="121">
        <f>IF(Dados!C730=0,0,Dados!B730/Dados!C730/12)</f>
        <v>0</v>
      </c>
      <c r="F25" s="120">
        <f>IF(Dados!D730=0,0,Dados!E730/Dados!D730*100)</f>
        <v>0</v>
      </c>
      <c r="G25" s="120">
        <f>IF(Dados!F730=0,0,Dados!G730/Dados!F730*100)</f>
        <v>0</v>
      </c>
      <c r="H25" s="120">
        <f>IF(Dados!H730=0,0,Dados!I730/Dados!H730*100)</f>
        <v>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3763</v>
      </c>
      <c r="D26" s="90">
        <f>IF(POP2009=0,0,C26/POP2009*100)</f>
        <v>101.86789388197077</v>
      </c>
      <c r="E26" s="122">
        <f>IF(Dados!C748=0,0,Dados!B748/Dados!C748/12)</f>
        <v>0.0861266646489104</v>
      </c>
      <c r="F26" s="90">
        <f>IF(Dados!D748=0,0,Dados!E748/Dados!D748*100)</f>
        <v>100</v>
      </c>
      <c r="G26" s="90">
        <f>IF(Dados!F748=0,0,Dados!G748/Dados!F748*100)</f>
        <v>83.92857142857143</v>
      </c>
      <c r="H26" s="90">
        <f>IF(Dados!H748=0,0,Dados!I748/Dados!H748*100)</f>
        <v>98.28178694158075</v>
      </c>
      <c r="I26" s="90">
        <f>IF(Dados!J748=0,0,Dados!K748/Dados!J748*1000)</f>
        <v>0</v>
      </c>
      <c r="J26" s="90">
        <f>IF(SUM(Dados!L748,Dados!M748)=0,0,SUM(Dados!N748,Dados!O748)/SUM(Dados!L748,Dados!M748)*100)</f>
        <v>0.22099447513812157</v>
      </c>
      <c r="K26" s="90">
        <f>IF(SUM(Dados!D694:G694)=0,0,Dados!P748/SUM(Dados!D694:G694)*1000)</f>
        <v>5.46448087431694</v>
      </c>
      <c r="L26" s="90">
        <f>IF(SUM(Dados!D694:G694)=0,0,Dados!Q748/SUM(Dados!D694:G694)*1000)</f>
        <v>5.46448087431694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3763</v>
      </c>
      <c r="D28" s="124">
        <f>IF(POP2009=0,0,C28/POP2009*100)</f>
        <v>101.86789388197077</v>
      </c>
      <c r="E28" s="125">
        <f>IF(SUM(Dados!C730,Dados!C748,Dados!C766)=0,0,SUM(Dados!B730,Dados!B748,Dados!B766)/SUM(Dados!C730,Dados!C748,Dados!C766)/12)</f>
        <v>0.0861266646489104</v>
      </c>
      <c r="F28" s="124">
        <f>IF(SUM(Dados!D730,Dados!D748,Dados!D766)=0,0,SUM(Dados!E730,Dados!E748,Dados!E766)/SUM(Dados!D730,Dados!D748,Dados!D766)*100)</f>
        <v>100</v>
      </c>
      <c r="G28" s="124">
        <f>IF(SUM(Dados!F730,Dados!F748,Dados!F766)=0,0,SUM(Dados!G730,Dados!G748,Dados!G766)/SUM(Dados!F730,Dados!F748,Dados!F766)*100)</f>
        <v>83.92857142857143</v>
      </c>
      <c r="H28" s="124">
        <f>IF(SUM(Dados!H730,Dados!H748,Dados!H766)=0,0,SUM(Dados!I730,Dados!I748,Dados!I766)/SUM(Dados!H730,Dados!H748,Dados!H766)*100)</f>
        <v>98.28178694158075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0.22099447513812157</v>
      </c>
      <c r="K28" s="124">
        <f>IF(SUM(Dados!D676:G676,Dados!D694:G694,Dados!D712:G712)=0,0,SUM(Dados!P730,Dados!P748,Dados!P766)/SUM(Dados!D676:G676,Dados!D694:G694,Dados!D712:G712)*1000)</f>
        <v>5.46448087431694</v>
      </c>
      <c r="L28" s="124">
        <f>IF(SUM(Dados!D676:G676,Dados!D694:G694,Dados!D712:G712)=0,0,SUM(Dados!Q730,Dados!Q748,Dados!Q766)/SUM(Dados!D676:G676,Dados!D694:G694,Dados!D712:G712)*1000)</f>
        <v>5.46448087431694</v>
      </c>
    </row>
    <row r="29" ht="12.75">
      <c r="A29" t="s">
        <v>764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Treviso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383.97</v>
      </c>
      <c r="C4" s="103">
        <f>Dados!B780</f>
        <v>414.74</v>
      </c>
      <c r="D4" s="103">
        <f>Dados!B781</f>
        <v>507.12</v>
      </c>
      <c r="E4" s="105">
        <f>Dados!B782</f>
        <v>492.67</v>
      </c>
    </row>
    <row r="5" spans="1:5" ht="12.75">
      <c r="A5" s="86" t="s">
        <v>273</v>
      </c>
      <c r="B5" s="103">
        <f>Dados!C779</f>
        <v>310.33</v>
      </c>
      <c r="C5" s="103">
        <f>Dados!C780</f>
        <v>348.65</v>
      </c>
      <c r="D5" s="103">
        <f>Dados!C781</f>
        <v>434.6</v>
      </c>
      <c r="E5" s="105">
        <f>Dados!C782</f>
        <v>395.14</v>
      </c>
    </row>
    <row r="6" spans="1:5" ht="12.75">
      <c r="A6" s="86" t="s">
        <v>274</v>
      </c>
      <c r="B6" s="103">
        <f>Dados!D779</f>
        <v>61.85</v>
      </c>
      <c r="C6" s="103">
        <f>Dados!D780</f>
        <v>66.09</v>
      </c>
      <c r="D6" s="103">
        <f>Dados!D781</f>
        <v>71.68</v>
      </c>
      <c r="E6" s="105">
        <f>Dados!D782</f>
        <v>81.74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73.99</v>
      </c>
      <c r="C8" s="41">
        <f>Dados!E780</f>
        <v>60.12</v>
      </c>
      <c r="D8" s="41">
        <f>Dados!E781</f>
        <v>65.2</v>
      </c>
      <c r="E8" s="132">
        <f>Dados!E782</f>
        <v>67.74</v>
      </c>
    </row>
    <row r="9" spans="1:5" ht="12.75">
      <c r="A9" s="2" t="s">
        <v>276</v>
      </c>
      <c r="B9" s="41">
        <f>Dados!F779</f>
        <v>7.48</v>
      </c>
      <c r="C9" s="41">
        <f>Dados!F780</f>
        <v>10.35</v>
      </c>
      <c r="D9" s="41">
        <f>Dados!F781</f>
        <v>10.38</v>
      </c>
      <c r="E9" s="132">
        <f>Dados!F782</f>
        <v>1.08</v>
      </c>
    </row>
    <row r="10" spans="1:5" ht="12.75">
      <c r="A10" s="2" t="s">
        <v>277</v>
      </c>
      <c r="B10" s="41">
        <f>Dados!G779</f>
        <v>16.11</v>
      </c>
      <c r="C10" s="41">
        <f>Dados!G780</f>
        <v>15.94</v>
      </c>
      <c r="D10" s="41">
        <f>Dados!G781</f>
        <v>14.13</v>
      </c>
      <c r="E10" s="132">
        <f>Dados!G782</f>
        <v>16.59</v>
      </c>
    </row>
    <row r="11" spans="1:5" ht="12.75">
      <c r="A11" s="86" t="s">
        <v>278</v>
      </c>
      <c r="B11" s="41">
        <f>Dados!H779</f>
        <v>16.11</v>
      </c>
      <c r="C11" s="41">
        <f>Dados!H780</f>
        <v>15.83</v>
      </c>
      <c r="D11" s="41">
        <f>Dados!H781</f>
        <v>17.22</v>
      </c>
      <c r="E11" s="132">
        <f>Dados!H782</f>
        <v>15.66</v>
      </c>
    </row>
    <row r="12" spans="1:5" ht="12.75">
      <c r="A12" s="86" t="s">
        <v>289</v>
      </c>
      <c r="B12" s="41">
        <f>Dados!I779</f>
        <v>4.36</v>
      </c>
      <c r="C12" s="41">
        <f>Dados!I780</f>
        <v>9.05</v>
      </c>
      <c r="D12" s="41">
        <f>Dados!I781</f>
        <v>6.65</v>
      </c>
      <c r="E12" s="132">
        <f>Dados!I782</f>
        <v>8.13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1345055.93</v>
      </c>
      <c r="C14" s="103">
        <f>Dados!J780</f>
        <v>1450766.46</v>
      </c>
      <c r="D14" s="103">
        <f>Dados!J781</f>
        <v>1847928.66</v>
      </c>
      <c r="E14" s="105">
        <f>Dados!J782</f>
        <v>1818946.89</v>
      </c>
    </row>
    <row r="15" spans="1:5" ht="12.75">
      <c r="A15" s="2" t="s">
        <v>280</v>
      </c>
      <c r="B15" s="103">
        <f>Dados!K779</f>
        <v>1087074</v>
      </c>
      <c r="C15" s="103">
        <f>Dados!K780</f>
        <v>1219566.89</v>
      </c>
      <c r="D15" s="103">
        <f>Dados!K781</f>
        <v>1583665.73</v>
      </c>
      <c r="E15" s="105">
        <f>Dados!K782</f>
        <v>1458861.45</v>
      </c>
    </row>
    <row r="16" spans="1:5" ht="12.75">
      <c r="A16" s="2" t="s">
        <v>290</v>
      </c>
      <c r="B16" s="103">
        <f>Dados!L779</f>
        <v>6749393.83</v>
      </c>
      <c r="C16" s="103">
        <f>Dados!L780</f>
        <v>7703072</v>
      </c>
      <c r="D16" s="103">
        <f>Dados!L781</f>
        <v>9199189.95</v>
      </c>
      <c r="E16" s="105">
        <f>Dados!L782</f>
        <v>9316738.59</v>
      </c>
    </row>
    <row r="17" spans="1:5" ht="12.75">
      <c r="A17" s="2" t="s">
        <v>282</v>
      </c>
      <c r="B17" s="103">
        <f>Dados!M779</f>
        <v>216655.67</v>
      </c>
      <c r="C17" s="103">
        <f>Dados!M780</f>
        <v>231199.57</v>
      </c>
      <c r="D17" s="103">
        <f>Dados!M781</f>
        <v>261199.48</v>
      </c>
      <c r="E17" s="105">
        <f>Dados!M782</f>
        <v>301790.12</v>
      </c>
    </row>
    <row r="18" spans="1:5" ht="13.5" thickBot="1">
      <c r="A18" s="3" t="s">
        <v>281</v>
      </c>
      <c r="B18" s="88">
        <f>Dados!N779</f>
        <v>995219.81</v>
      </c>
      <c r="C18" s="88">
        <f>Dados!N780</f>
        <v>872178.7</v>
      </c>
      <c r="D18" s="88">
        <f>Dados!N781</f>
        <v>1204891.95</v>
      </c>
      <c r="E18" s="106">
        <f>Dados!N782</f>
        <v>1232135.93</v>
      </c>
    </row>
    <row r="19" ht="12.75">
      <c r="A19" t="s">
        <v>765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4218350</v>
      </c>
      <c r="C2" s="74" t="str">
        <f>CONCATENATE("Município: ",TRIM(B3)," - ",B4)</f>
        <v>Município: Treviso - SC</v>
      </c>
      <c r="D2" s="73"/>
      <c r="E2" s="73"/>
    </row>
    <row r="3" spans="1:2" ht="12.75">
      <c r="A3" s="110" t="s">
        <v>138</v>
      </c>
      <c r="B3" t="s">
        <v>845</v>
      </c>
    </row>
    <row r="4" spans="1:2" ht="12.75">
      <c r="A4" s="110" t="s">
        <v>139</v>
      </c>
      <c r="B4" t="s">
        <v>846</v>
      </c>
    </row>
    <row r="5" spans="1:2" ht="12.75">
      <c r="A5" s="110" t="s">
        <v>140</v>
      </c>
      <c r="B5" t="s">
        <v>847</v>
      </c>
    </row>
    <row r="6" spans="1:2" ht="12.75">
      <c r="A6" s="110" t="s">
        <v>141</v>
      </c>
      <c r="B6">
        <v>42019</v>
      </c>
    </row>
    <row r="7" spans="1:2" ht="12.75">
      <c r="A7" s="110" t="s">
        <v>142</v>
      </c>
      <c r="B7" t="s">
        <v>848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849</v>
      </c>
    </row>
    <row r="10" spans="1:2" ht="12.75">
      <c r="A10" s="110" t="s">
        <v>143</v>
      </c>
      <c r="B10">
        <v>4215</v>
      </c>
    </row>
    <row r="11" spans="1:2" ht="12.75">
      <c r="A11" s="110" t="s">
        <v>144</v>
      </c>
      <c r="B11" t="s">
        <v>848</v>
      </c>
    </row>
    <row r="12" spans="1:2" ht="12.75">
      <c r="A12" s="110" t="s">
        <v>145</v>
      </c>
      <c r="B12">
        <v>4210</v>
      </c>
    </row>
    <row r="13" spans="1:2" ht="12.75">
      <c r="A13" s="110" t="s">
        <v>146</v>
      </c>
      <c r="B13" t="s">
        <v>850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851</v>
      </c>
    </row>
    <row r="16" spans="1:2" ht="12.75">
      <c r="A16" s="110" t="s">
        <v>147</v>
      </c>
      <c r="B16" t="s">
        <v>852</v>
      </c>
    </row>
    <row r="17" spans="1:2" ht="12.75">
      <c r="A17" s="110" t="s">
        <v>614</v>
      </c>
      <c r="B17" t="s">
        <v>852</v>
      </c>
    </row>
    <row r="18" spans="1:2" ht="12.75">
      <c r="A18" s="110" t="s">
        <v>615</v>
      </c>
      <c r="B18" t="s">
        <v>852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21</v>
      </c>
      <c r="C33">
        <v>20</v>
      </c>
      <c r="D33">
        <v>0</v>
      </c>
      <c r="E33">
        <v>41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89</v>
      </c>
      <c r="C34">
        <v>84</v>
      </c>
      <c r="D34">
        <v>0</v>
      </c>
      <c r="E34">
        <v>173</v>
      </c>
      <c r="G34" t="s">
        <v>131</v>
      </c>
      <c r="H34">
        <f>IF($E$46=0,0,SUM(B32:B35)/$E$46*100)</f>
        <v>6.442880346507851</v>
      </c>
      <c r="I34">
        <f>IF($E$46=0,0,-SUM(C32:C35)/$E$46*100)</f>
        <v>-5.8473199783432595</v>
      </c>
    </row>
    <row r="35" spans="1:9" ht="12.75">
      <c r="A35" s="110" t="s">
        <v>190</v>
      </c>
      <c r="B35">
        <v>128</v>
      </c>
      <c r="C35">
        <v>112</v>
      </c>
      <c r="D35">
        <v>0</v>
      </c>
      <c r="E35">
        <v>240</v>
      </c>
      <c r="G35" t="s">
        <v>85</v>
      </c>
      <c r="H35">
        <f>IF($E$46=0,0,SUM(B36:B37)/$E$46*100)</f>
        <v>7.255008121277748</v>
      </c>
      <c r="I35">
        <f>IF($E$46=0,0,-SUM(C36:C37)/$E$46*100)</f>
        <v>-6.876015159718463</v>
      </c>
    </row>
    <row r="36" spans="1:9" ht="12.75">
      <c r="A36" s="110" t="s">
        <v>191</v>
      </c>
      <c r="B36">
        <v>128</v>
      </c>
      <c r="C36">
        <v>111</v>
      </c>
      <c r="D36">
        <v>0</v>
      </c>
      <c r="E36">
        <v>239</v>
      </c>
      <c r="G36" t="s">
        <v>124</v>
      </c>
      <c r="H36">
        <f aca="true" t="shared" si="0" ref="H36:H42">IF($E$46=0,0,B38/$E$46*100)</f>
        <v>9.014618299945857</v>
      </c>
      <c r="I36">
        <f aca="true" t="shared" si="1" ref="I36:I42">IF($E$46=0,0,-C38/$E$46*100)</f>
        <v>-9.52896589063346</v>
      </c>
    </row>
    <row r="37" spans="1:9" ht="12.75">
      <c r="A37" s="110" t="s">
        <v>192</v>
      </c>
      <c r="B37">
        <v>140</v>
      </c>
      <c r="C37">
        <v>143</v>
      </c>
      <c r="D37">
        <v>0</v>
      </c>
      <c r="E37">
        <v>283</v>
      </c>
      <c r="G37" t="s">
        <v>125</v>
      </c>
      <c r="H37">
        <f t="shared" si="0"/>
        <v>6.8489442338928</v>
      </c>
      <c r="I37">
        <f t="shared" si="1"/>
        <v>-7.931781266919328</v>
      </c>
    </row>
    <row r="38" spans="1:9" ht="12.75">
      <c r="A38" s="110" t="s">
        <v>193</v>
      </c>
      <c r="B38">
        <v>333</v>
      </c>
      <c r="C38">
        <v>352</v>
      </c>
      <c r="D38">
        <v>0</v>
      </c>
      <c r="E38">
        <v>685</v>
      </c>
      <c r="G38" t="s">
        <v>126</v>
      </c>
      <c r="H38">
        <f t="shared" si="0"/>
        <v>7.931781266919328</v>
      </c>
      <c r="I38">
        <f t="shared" si="1"/>
        <v>-7.309149972929074</v>
      </c>
    </row>
    <row r="39" spans="1:9" ht="12.75">
      <c r="A39" s="110" t="s">
        <v>194</v>
      </c>
      <c r="B39">
        <v>253</v>
      </c>
      <c r="C39">
        <v>293</v>
      </c>
      <c r="D39">
        <v>0</v>
      </c>
      <c r="E39">
        <v>546</v>
      </c>
      <c r="G39" t="s">
        <v>127</v>
      </c>
      <c r="H39">
        <f t="shared" si="0"/>
        <v>6.009745533297239</v>
      </c>
      <c r="I39">
        <f t="shared" si="1"/>
        <v>-5.387114239306984</v>
      </c>
    </row>
    <row r="40" spans="1:9" ht="12.75">
      <c r="A40" s="110" t="s">
        <v>195</v>
      </c>
      <c r="B40">
        <v>293</v>
      </c>
      <c r="C40">
        <v>270</v>
      </c>
      <c r="D40">
        <v>0</v>
      </c>
      <c r="E40">
        <v>563</v>
      </c>
      <c r="G40" t="s">
        <v>128</v>
      </c>
      <c r="H40">
        <f t="shared" si="0"/>
        <v>3.8170005414185164</v>
      </c>
      <c r="I40">
        <f t="shared" si="1"/>
        <v>-3.4650785056848945</v>
      </c>
    </row>
    <row r="41" spans="1:9" ht="12.75">
      <c r="A41" s="110" t="s">
        <v>196</v>
      </c>
      <c r="B41">
        <v>222</v>
      </c>
      <c r="C41">
        <v>199</v>
      </c>
      <c r="D41">
        <v>0</v>
      </c>
      <c r="E41">
        <v>421</v>
      </c>
      <c r="G41" t="s">
        <v>129</v>
      </c>
      <c r="H41">
        <f t="shared" si="0"/>
        <v>1.92203573362209</v>
      </c>
      <c r="I41">
        <f t="shared" si="1"/>
        <v>-2.3551705468327016</v>
      </c>
    </row>
    <row r="42" spans="1:9" ht="12.75">
      <c r="A42" s="110" t="s">
        <v>197</v>
      </c>
      <c r="B42">
        <v>141</v>
      </c>
      <c r="C42">
        <v>128</v>
      </c>
      <c r="D42">
        <v>0</v>
      </c>
      <c r="E42">
        <v>269</v>
      </c>
      <c r="G42" t="s">
        <v>130</v>
      </c>
      <c r="H42">
        <f t="shared" si="0"/>
        <v>0.8391987005955605</v>
      </c>
      <c r="I42">
        <f t="shared" si="1"/>
        <v>-1.2181916621548459</v>
      </c>
    </row>
    <row r="43" spans="1:9" ht="12.75">
      <c r="A43" s="110" t="s">
        <v>198</v>
      </c>
      <c r="B43">
        <v>71</v>
      </c>
      <c r="C43">
        <v>87</v>
      </c>
      <c r="D43">
        <v>0</v>
      </c>
      <c r="E43">
        <v>158</v>
      </c>
      <c r="G43" t="s">
        <v>18</v>
      </c>
      <c r="H43">
        <f>IF($E$46=0,0,B46/$E$46*100)</f>
        <v>50.08121277747699</v>
      </c>
      <c r="I43">
        <f>IF($E$46=0,0,-C46/$E$46*100)</f>
        <v>-49.91878722252301</v>
      </c>
    </row>
    <row r="44" spans="1:5" ht="12.75">
      <c r="A44" s="110" t="s">
        <v>199</v>
      </c>
      <c r="B44">
        <v>31</v>
      </c>
      <c r="C44">
        <v>45</v>
      </c>
      <c r="D44">
        <v>0</v>
      </c>
      <c r="E44">
        <v>76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1850</v>
      </c>
      <c r="C46">
        <v>1844</v>
      </c>
      <c r="D46">
        <v>0</v>
      </c>
      <c r="E46">
        <v>3694</v>
      </c>
    </row>
    <row r="49" ht="12.75">
      <c r="A49" s="110" t="s">
        <v>21</v>
      </c>
    </row>
    <row r="50" ht="12.75">
      <c r="A50" s="110" t="s">
        <v>735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1378</v>
      </c>
      <c r="T52">
        <v>1379</v>
      </c>
      <c r="U52">
        <v>1384</v>
      </c>
      <c r="V52">
        <v>1589</v>
      </c>
      <c r="W52">
        <v>1618</v>
      </c>
      <c r="X52">
        <v>1639</v>
      </c>
      <c r="Y52">
        <v>1669</v>
      </c>
      <c r="Z52">
        <v>1692</v>
      </c>
      <c r="AA52">
        <v>1744</v>
      </c>
      <c r="AB52">
        <v>1773</v>
      </c>
      <c r="AC52">
        <v>1791</v>
      </c>
      <c r="AD52">
        <v>1829</v>
      </c>
      <c r="AE52">
        <v>1850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1325</v>
      </c>
      <c r="T53">
        <v>1326</v>
      </c>
      <c r="U53">
        <v>1328</v>
      </c>
      <c r="V53">
        <v>1555</v>
      </c>
      <c r="W53">
        <v>1578</v>
      </c>
      <c r="X53">
        <v>1605</v>
      </c>
      <c r="Y53">
        <v>1628</v>
      </c>
      <c r="Z53">
        <v>1650</v>
      </c>
      <c r="AA53">
        <v>1701</v>
      </c>
      <c r="AB53">
        <v>1730</v>
      </c>
      <c r="AC53">
        <v>1761</v>
      </c>
      <c r="AD53">
        <v>1815</v>
      </c>
      <c r="AE53">
        <v>1844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2703</v>
      </c>
      <c r="T55">
        <v>2705</v>
      </c>
      <c r="U55">
        <v>2712</v>
      </c>
      <c r="V55">
        <v>3144</v>
      </c>
      <c r="W55">
        <v>3196</v>
      </c>
      <c r="X55">
        <v>3244</v>
      </c>
      <c r="Y55">
        <v>3297</v>
      </c>
      <c r="Z55">
        <v>3342</v>
      </c>
      <c r="AA55">
        <v>3445</v>
      </c>
      <c r="AB55">
        <v>3503</v>
      </c>
      <c r="AC55">
        <v>3552</v>
      </c>
      <c r="AD55">
        <v>3644</v>
      </c>
      <c r="AE55">
        <v>3694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0</v>
      </c>
      <c r="D61">
        <v>0</v>
      </c>
      <c r="F61" t="s">
        <v>188</v>
      </c>
      <c r="G61">
        <v>0</v>
      </c>
      <c r="H61">
        <v>44</v>
      </c>
      <c r="I61">
        <v>44</v>
      </c>
    </row>
    <row r="62" spans="1:9" ht="12.75">
      <c r="A62" s="110" t="s">
        <v>189</v>
      </c>
      <c r="B62">
        <v>0</v>
      </c>
      <c r="C62">
        <v>0</v>
      </c>
      <c r="D62">
        <v>0</v>
      </c>
      <c r="F62" t="s">
        <v>189</v>
      </c>
      <c r="G62">
        <v>0</v>
      </c>
      <c r="H62">
        <v>183</v>
      </c>
      <c r="I62">
        <v>183</v>
      </c>
    </row>
    <row r="63" spans="1:9" ht="12.75">
      <c r="A63" s="110" t="s">
        <v>190</v>
      </c>
      <c r="B63">
        <v>0</v>
      </c>
      <c r="C63">
        <v>0</v>
      </c>
      <c r="D63">
        <v>0</v>
      </c>
      <c r="F63" t="s">
        <v>190</v>
      </c>
      <c r="G63">
        <v>173</v>
      </c>
      <c r="H63">
        <v>81</v>
      </c>
      <c r="I63">
        <v>254</v>
      </c>
    </row>
    <row r="64" spans="1:9" ht="12.75">
      <c r="A64" s="110" t="s">
        <v>191</v>
      </c>
      <c r="B64">
        <v>0</v>
      </c>
      <c r="C64">
        <v>0</v>
      </c>
      <c r="D64">
        <v>0</v>
      </c>
      <c r="F64" t="s">
        <v>191</v>
      </c>
      <c r="G64">
        <v>327</v>
      </c>
      <c r="H64">
        <v>2</v>
      </c>
      <c r="I64">
        <v>329</v>
      </c>
    </row>
    <row r="65" spans="1:9" ht="12.75">
      <c r="A65" s="110" t="s">
        <v>192</v>
      </c>
      <c r="B65">
        <v>0</v>
      </c>
      <c r="C65">
        <v>0</v>
      </c>
      <c r="D65">
        <v>0</v>
      </c>
      <c r="F65" t="s">
        <v>192</v>
      </c>
      <c r="G65">
        <v>302</v>
      </c>
      <c r="H65">
        <v>0</v>
      </c>
      <c r="I65">
        <v>302</v>
      </c>
    </row>
    <row r="66" spans="1:9" ht="12.75">
      <c r="A66" s="110" t="s">
        <v>193</v>
      </c>
      <c r="B66">
        <v>0</v>
      </c>
      <c r="C66">
        <v>0</v>
      </c>
      <c r="D66">
        <v>0</v>
      </c>
      <c r="F66" t="s">
        <v>193</v>
      </c>
      <c r="G66">
        <v>499</v>
      </c>
      <c r="H66">
        <v>10</v>
      </c>
      <c r="I66">
        <v>509</v>
      </c>
    </row>
    <row r="67" spans="1:9" ht="12.75">
      <c r="A67" s="110" t="s">
        <v>194</v>
      </c>
      <c r="B67">
        <v>0</v>
      </c>
      <c r="C67">
        <v>0</v>
      </c>
      <c r="D67">
        <v>0</v>
      </c>
      <c r="F67" t="s">
        <v>194</v>
      </c>
      <c r="G67">
        <v>532</v>
      </c>
      <c r="H67">
        <v>9</v>
      </c>
      <c r="I67">
        <v>541</v>
      </c>
    </row>
    <row r="68" spans="1:9" ht="12.75">
      <c r="A68" s="110" t="s">
        <v>195</v>
      </c>
      <c r="B68">
        <v>0</v>
      </c>
      <c r="C68">
        <v>0</v>
      </c>
      <c r="D68">
        <v>0</v>
      </c>
      <c r="F68" t="s">
        <v>195</v>
      </c>
      <c r="G68">
        <v>384</v>
      </c>
      <c r="H68">
        <v>12</v>
      </c>
      <c r="I68">
        <v>396</v>
      </c>
    </row>
    <row r="69" spans="1:9" ht="12.75">
      <c r="A69" s="110" t="s">
        <v>196</v>
      </c>
      <c r="B69">
        <v>0</v>
      </c>
      <c r="C69">
        <v>0</v>
      </c>
      <c r="D69">
        <v>0</v>
      </c>
      <c r="F69" t="s">
        <v>196</v>
      </c>
      <c r="G69">
        <v>241</v>
      </c>
      <c r="H69">
        <v>15</v>
      </c>
      <c r="I69">
        <v>256</v>
      </c>
    </row>
    <row r="70" spans="1:9" ht="12.75">
      <c r="A70" s="110" t="s">
        <v>197</v>
      </c>
      <c r="B70">
        <v>0</v>
      </c>
      <c r="C70">
        <v>0</v>
      </c>
      <c r="D70">
        <v>0</v>
      </c>
      <c r="F70" t="s">
        <v>197</v>
      </c>
      <c r="G70">
        <v>159</v>
      </c>
      <c r="H70">
        <v>23</v>
      </c>
      <c r="I70">
        <v>182</v>
      </c>
    </row>
    <row r="71" spans="1:9" ht="12.75">
      <c r="A71" s="110" t="s">
        <v>198</v>
      </c>
      <c r="B71">
        <v>0</v>
      </c>
      <c r="C71">
        <v>0</v>
      </c>
      <c r="D71">
        <v>0</v>
      </c>
      <c r="F71" t="s">
        <v>198</v>
      </c>
      <c r="G71">
        <v>68</v>
      </c>
      <c r="H71">
        <v>27</v>
      </c>
      <c r="I71">
        <v>95</v>
      </c>
    </row>
    <row r="72" spans="1:9" ht="12.75">
      <c r="A72" s="110" t="s">
        <v>199</v>
      </c>
      <c r="B72">
        <v>0</v>
      </c>
      <c r="C72">
        <v>0</v>
      </c>
      <c r="D72">
        <v>0</v>
      </c>
      <c r="F72" t="s">
        <v>199</v>
      </c>
      <c r="G72">
        <v>29</v>
      </c>
      <c r="H72">
        <v>24</v>
      </c>
      <c r="I72">
        <v>53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0</v>
      </c>
      <c r="C74">
        <v>0</v>
      </c>
      <c r="D74">
        <v>0</v>
      </c>
      <c r="F74" t="s">
        <v>18</v>
      </c>
      <c r="G74">
        <v>2714</v>
      </c>
      <c r="H74">
        <v>430</v>
      </c>
      <c r="I74">
        <v>3144</v>
      </c>
    </row>
    <row r="77" ht="12.75">
      <c r="A77" s="110" t="s">
        <v>159</v>
      </c>
    </row>
    <row r="78" ht="12.75">
      <c r="A78" s="110" t="s">
        <v>853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1631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1631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1364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1358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6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6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86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86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3081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853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246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1003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1064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359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325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52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32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3081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853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1605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1605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994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87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344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268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76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3081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854</v>
      </c>
    </row>
    <row r="124" spans="1:7" ht="12.75">
      <c r="A124" s="110" t="s">
        <v>527</v>
      </c>
      <c r="B124" t="s">
        <v>541</v>
      </c>
      <c r="C124" t="s">
        <v>560</v>
      </c>
      <c r="D124" t="s">
        <v>542</v>
      </c>
      <c r="E124" t="s">
        <v>544</v>
      </c>
      <c r="F124" t="s">
        <v>561</v>
      </c>
      <c r="G124" t="s">
        <v>18</v>
      </c>
    </row>
    <row r="125" spans="1:7" ht="12.75">
      <c r="A125" t="s">
        <v>618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620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623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1</v>
      </c>
    </row>
    <row r="131" spans="1:7" ht="12.75">
      <c r="A131" t="s">
        <v>624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12.75">
      <c r="A132" t="s">
        <v>625</v>
      </c>
      <c r="B132">
        <v>0</v>
      </c>
      <c r="C132">
        <v>0</v>
      </c>
      <c r="D132">
        <v>2</v>
      </c>
      <c r="E132">
        <v>0</v>
      </c>
      <c r="F132">
        <v>0</v>
      </c>
      <c r="G132">
        <v>2</v>
      </c>
    </row>
    <row r="133" spans="1:7" ht="12.75">
      <c r="A133" t="s">
        <v>524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626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629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630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12.75">
      <c r="A141" t="s">
        <v>631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633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12.75">
      <c r="A147" t="s">
        <v>637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2.75">
      <c r="A148" t="s">
        <v>638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640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2</v>
      </c>
      <c r="C152">
        <v>0</v>
      </c>
      <c r="D152">
        <v>2</v>
      </c>
      <c r="E152">
        <v>0</v>
      </c>
      <c r="F152">
        <v>0</v>
      </c>
      <c r="G152">
        <v>4</v>
      </c>
    </row>
    <row r="153" ht="12.75">
      <c r="A153"/>
    </row>
    <row r="156" spans="1:17" ht="12.75">
      <c r="A156" s="110" t="s">
        <v>535</v>
      </c>
      <c r="I156" t="s">
        <v>657</v>
      </c>
      <c r="Q156" t="s">
        <v>657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541</v>
      </c>
      <c r="C158" t="s">
        <v>543</v>
      </c>
      <c r="D158" t="s">
        <v>542</v>
      </c>
      <c r="E158" t="s">
        <v>544</v>
      </c>
      <c r="F158" t="s">
        <v>545</v>
      </c>
      <c r="G158" t="s">
        <v>18</v>
      </c>
      <c r="I158" t="s">
        <v>658</v>
      </c>
      <c r="J158" t="s">
        <v>541</v>
      </c>
      <c r="K158" t="s">
        <v>560</v>
      </c>
      <c r="L158" t="s">
        <v>542</v>
      </c>
      <c r="M158" t="s">
        <v>544</v>
      </c>
      <c r="N158" t="s">
        <v>662</v>
      </c>
      <c r="O158" t="s">
        <v>18</v>
      </c>
      <c r="Q158" t="s">
        <v>658</v>
      </c>
      <c r="R158" t="s">
        <v>541</v>
      </c>
      <c r="S158" t="s">
        <v>560</v>
      </c>
      <c r="T158" t="s">
        <v>542</v>
      </c>
      <c r="U158" t="s">
        <v>544</v>
      </c>
      <c r="V158" t="s">
        <v>662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659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660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660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530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644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644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645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645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646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646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647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647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648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648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649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649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536</v>
      </c>
      <c r="I168" t="s">
        <v>650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650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651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651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541</v>
      </c>
      <c r="C170" t="s">
        <v>543</v>
      </c>
      <c r="D170" t="s">
        <v>542</v>
      </c>
      <c r="E170" t="s">
        <v>544</v>
      </c>
      <c r="F170" t="s">
        <v>545</v>
      </c>
      <c r="G170" t="s">
        <v>18</v>
      </c>
      <c r="I170" t="s">
        <v>652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652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653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653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654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654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530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655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655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656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656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532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562</v>
      </c>
    </row>
    <row r="181" ht="12.75">
      <c r="A181" s="110" t="s">
        <v>344</v>
      </c>
    </row>
    <row r="182" spans="1:5" ht="12.75">
      <c r="A182" t="s">
        <v>557</v>
      </c>
      <c r="B182" t="s">
        <v>537</v>
      </c>
      <c r="C182" t="s">
        <v>549</v>
      </c>
      <c r="D182" t="s">
        <v>558</v>
      </c>
      <c r="E182" t="s">
        <v>559</v>
      </c>
    </row>
    <row r="183" spans="1:5" ht="12.75">
      <c r="A183" t="s">
        <v>541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560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542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544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561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564</v>
      </c>
    </row>
    <row r="191" ht="12.75">
      <c r="A191" s="110" t="s">
        <v>854</v>
      </c>
    </row>
    <row r="192" spans="1:5" ht="12.75">
      <c r="A192" t="s">
        <v>557</v>
      </c>
      <c r="B192" t="s">
        <v>537</v>
      </c>
      <c r="C192" t="s">
        <v>549</v>
      </c>
      <c r="D192" t="s">
        <v>855</v>
      </c>
      <c r="E192" t="s">
        <v>856</v>
      </c>
    </row>
    <row r="193" spans="1:5" ht="12.75">
      <c r="A193" t="s">
        <v>541</v>
      </c>
      <c r="B193">
        <v>1</v>
      </c>
      <c r="C193">
        <v>0</v>
      </c>
      <c r="D193">
        <v>0</v>
      </c>
      <c r="E193">
        <v>0</v>
      </c>
    </row>
    <row r="194" spans="1:5" ht="12.75">
      <c r="A194" t="s">
        <v>560</v>
      </c>
      <c r="B194">
        <v>0</v>
      </c>
      <c r="C194">
        <v>0</v>
      </c>
      <c r="D194">
        <v>0</v>
      </c>
      <c r="E194">
        <v>0</v>
      </c>
    </row>
    <row r="195" spans="1:5" ht="12.75">
      <c r="A195" t="s">
        <v>542</v>
      </c>
      <c r="B195">
        <v>0</v>
      </c>
      <c r="C195">
        <v>0</v>
      </c>
      <c r="D195">
        <v>0</v>
      </c>
      <c r="E195">
        <v>0</v>
      </c>
    </row>
    <row r="196" spans="1:5" ht="12.75">
      <c r="A196" t="s">
        <v>544</v>
      </c>
      <c r="B196">
        <v>0</v>
      </c>
      <c r="C196">
        <v>0</v>
      </c>
      <c r="D196">
        <v>0</v>
      </c>
      <c r="E196">
        <v>0</v>
      </c>
    </row>
    <row r="197" spans="1:5" ht="12.75">
      <c r="A197" t="s">
        <v>561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1</v>
      </c>
      <c r="C198">
        <v>0</v>
      </c>
      <c r="D198">
        <v>0</v>
      </c>
      <c r="E198">
        <v>0</v>
      </c>
    </row>
    <row r="199" ht="12.75">
      <c r="A199"/>
    </row>
    <row r="200" ht="12.75">
      <c r="A200" t="s">
        <v>565</v>
      </c>
    </row>
    <row r="201" ht="12.75">
      <c r="A201" t="s">
        <v>563</v>
      </c>
    </row>
    <row r="202" spans="1:5" ht="12.75">
      <c r="A202" t="s">
        <v>557</v>
      </c>
      <c r="B202" t="s">
        <v>537</v>
      </c>
      <c r="C202" t="s">
        <v>549</v>
      </c>
      <c r="D202" t="s">
        <v>558</v>
      </c>
      <c r="E202" t="s">
        <v>559</v>
      </c>
    </row>
    <row r="203" spans="1:5" ht="12.75">
      <c r="A203" t="s">
        <v>541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560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542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544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561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566</v>
      </c>
    </row>
    <row r="211" ht="12.75">
      <c r="A211" t="s">
        <v>854</v>
      </c>
    </row>
    <row r="212" spans="1:5" ht="12.75">
      <c r="A212" t="s">
        <v>557</v>
      </c>
      <c r="B212" t="s">
        <v>537</v>
      </c>
      <c r="C212" t="s">
        <v>549</v>
      </c>
      <c r="D212" t="s">
        <v>855</v>
      </c>
      <c r="E212" t="s">
        <v>856</v>
      </c>
    </row>
    <row r="213" spans="1:5" ht="12.75">
      <c r="A213" t="s">
        <v>541</v>
      </c>
      <c r="B213">
        <v>1</v>
      </c>
      <c r="C213">
        <v>0</v>
      </c>
      <c r="D213">
        <v>0</v>
      </c>
      <c r="E213">
        <v>0</v>
      </c>
    </row>
    <row r="214" spans="1:5" ht="12.75">
      <c r="A214" t="s">
        <v>560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542</v>
      </c>
      <c r="B215">
        <v>0</v>
      </c>
      <c r="C215">
        <v>2</v>
      </c>
      <c r="D215">
        <v>0</v>
      </c>
      <c r="E215">
        <v>0</v>
      </c>
    </row>
    <row r="216" spans="1:5" ht="12.75">
      <c r="A216" t="s">
        <v>544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561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1</v>
      </c>
      <c r="C218">
        <v>2</v>
      </c>
      <c r="D218">
        <v>0</v>
      </c>
      <c r="E218">
        <v>0</v>
      </c>
    </row>
    <row r="219" ht="12.75">
      <c r="A219"/>
    </row>
    <row r="220" ht="12.75">
      <c r="A220" t="s">
        <v>567</v>
      </c>
    </row>
    <row r="221" ht="12.75">
      <c r="A221" t="s">
        <v>854</v>
      </c>
    </row>
    <row r="222" spans="1:2" ht="12.75">
      <c r="A222" t="s">
        <v>557</v>
      </c>
      <c r="B222" t="s">
        <v>569</v>
      </c>
    </row>
    <row r="223" spans="1:2" ht="12.75">
      <c r="A223" t="s">
        <v>541</v>
      </c>
      <c r="B223">
        <v>1</v>
      </c>
    </row>
    <row r="224" spans="1:2" ht="12.75">
      <c r="A224" t="s">
        <v>560</v>
      </c>
      <c r="B224">
        <v>0</v>
      </c>
    </row>
    <row r="225" spans="1:2" ht="12.75">
      <c r="A225" t="s">
        <v>542</v>
      </c>
      <c r="B225">
        <v>0</v>
      </c>
    </row>
    <row r="226" spans="1:2" ht="12.75">
      <c r="A226" t="s">
        <v>544</v>
      </c>
      <c r="B226">
        <v>0</v>
      </c>
    </row>
    <row r="227" spans="1:2" ht="12.75">
      <c r="A227" t="s">
        <v>561</v>
      </c>
      <c r="B227">
        <v>0</v>
      </c>
    </row>
    <row r="228" spans="1:2" ht="12.75">
      <c r="A228" t="s">
        <v>18</v>
      </c>
      <c r="B228">
        <v>1</v>
      </c>
    </row>
    <row r="229" ht="12.75">
      <c r="A229"/>
    </row>
    <row r="230" ht="12.75">
      <c r="A230" t="s">
        <v>568</v>
      </c>
    </row>
    <row r="231" ht="12.75">
      <c r="A231" t="s">
        <v>563</v>
      </c>
    </row>
    <row r="232" spans="1:5" ht="12.75">
      <c r="A232" t="s">
        <v>557</v>
      </c>
      <c r="B232" t="s">
        <v>537</v>
      </c>
      <c r="C232" t="s">
        <v>549</v>
      </c>
      <c r="D232" t="s">
        <v>558</v>
      </c>
      <c r="E232" t="s">
        <v>559</v>
      </c>
    </row>
    <row r="233" spans="1:5" ht="12.75">
      <c r="A233" t="s">
        <v>541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560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542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544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561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590</v>
      </c>
    </row>
    <row r="251" ht="12.75">
      <c r="A251" t="s">
        <v>854</v>
      </c>
    </row>
    <row r="252" spans="1:4" ht="12.75">
      <c r="A252" t="s">
        <v>570</v>
      </c>
      <c r="B252" t="s">
        <v>18</v>
      </c>
      <c r="C252" t="s">
        <v>594</v>
      </c>
      <c r="D252" t="s">
        <v>592</v>
      </c>
    </row>
    <row r="253" spans="1:4" ht="12.75">
      <c r="A253" t="s">
        <v>571</v>
      </c>
      <c r="B253">
        <v>8</v>
      </c>
      <c r="C253">
        <v>8</v>
      </c>
      <c r="D253">
        <v>0</v>
      </c>
    </row>
    <row r="254" spans="1:4" ht="12.75">
      <c r="A254" t="s">
        <v>572</v>
      </c>
      <c r="B254">
        <v>0</v>
      </c>
      <c r="C254">
        <v>0</v>
      </c>
      <c r="D254">
        <v>0</v>
      </c>
    </row>
    <row r="255" spans="1:4" ht="12.75">
      <c r="A255" t="s">
        <v>573</v>
      </c>
      <c r="B255">
        <v>0</v>
      </c>
      <c r="C255">
        <v>0</v>
      </c>
      <c r="D255">
        <v>0</v>
      </c>
    </row>
    <row r="256" spans="1:4" ht="12.75">
      <c r="A256" t="s">
        <v>574</v>
      </c>
      <c r="B256">
        <v>1</v>
      </c>
      <c r="C256">
        <v>1</v>
      </c>
      <c r="D256">
        <v>0</v>
      </c>
    </row>
    <row r="257" spans="1:4" ht="12.75">
      <c r="A257" t="s">
        <v>575</v>
      </c>
      <c r="B257">
        <v>1</v>
      </c>
      <c r="C257">
        <v>1</v>
      </c>
      <c r="D257">
        <v>0</v>
      </c>
    </row>
    <row r="258" spans="1:4" ht="12.75">
      <c r="A258" t="s">
        <v>576</v>
      </c>
      <c r="B258">
        <v>2</v>
      </c>
      <c r="C258">
        <v>2</v>
      </c>
      <c r="D258">
        <v>0</v>
      </c>
    </row>
    <row r="259" spans="1:4" ht="12.75">
      <c r="A259" t="s">
        <v>577</v>
      </c>
      <c r="B259">
        <v>1</v>
      </c>
      <c r="C259">
        <v>1</v>
      </c>
      <c r="D259">
        <v>0</v>
      </c>
    </row>
    <row r="260" spans="1:4" ht="12.75">
      <c r="A260" t="s">
        <v>578</v>
      </c>
      <c r="B260">
        <v>1</v>
      </c>
      <c r="C260">
        <v>1</v>
      </c>
      <c r="D260">
        <v>0</v>
      </c>
    </row>
    <row r="261" spans="1:4" ht="12.75">
      <c r="A261" t="s">
        <v>579</v>
      </c>
      <c r="B261">
        <v>0</v>
      </c>
      <c r="C261">
        <v>0</v>
      </c>
      <c r="D261">
        <v>0</v>
      </c>
    </row>
    <row r="262" spans="1:4" ht="12.75">
      <c r="A262" t="s">
        <v>580</v>
      </c>
      <c r="B262">
        <v>4</v>
      </c>
      <c r="C262">
        <v>3</v>
      </c>
      <c r="D262">
        <v>1</v>
      </c>
    </row>
    <row r="263" spans="1:4" ht="12.75">
      <c r="A263" t="s">
        <v>581</v>
      </c>
      <c r="B263">
        <v>2</v>
      </c>
      <c r="C263">
        <v>2</v>
      </c>
      <c r="D263">
        <v>0</v>
      </c>
    </row>
    <row r="264" spans="1:4" ht="12.75">
      <c r="A264" t="s">
        <v>582</v>
      </c>
      <c r="B264">
        <v>1</v>
      </c>
      <c r="C264">
        <v>1</v>
      </c>
      <c r="D264">
        <v>0</v>
      </c>
    </row>
    <row r="265" spans="1:4" ht="12.75">
      <c r="A265" t="s">
        <v>583</v>
      </c>
      <c r="B265">
        <v>0</v>
      </c>
      <c r="C265">
        <v>0</v>
      </c>
      <c r="D265">
        <v>0</v>
      </c>
    </row>
    <row r="266" spans="1:4" ht="12.75">
      <c r="A266" t="s">
        <v>584</v>
      </c>
      <c r="B266">
        <v>0</v>
      </c>
      <c r="C266">
        <v>0</v>
      </c>
      <c r="D266">
        <v>0</v>
      </c>
    </row>
    <row r="267" spans="1:4" ht="12.75">
      <c r="A267" t="s">
        <v>585</v>
      </c>
      <c r="B267">
        <v>3</v>
      </c>
      <c r="C267">
        <v>2</v>
      </c>
      <c r="D267">
        <v>1</v>
      </c>
    </row>
    <row r="268" spans="1:4" ht="12.75">
      <c r="A268" t="s">
        <v>586</v>
      </c>
      <c r="B268">
        <v>1</v>
      </c>
      <c r="C268">
        <v>1</v>
      </c>
      <c r="D268">
        <v>0</v>
      </c>
    </row>
    <row r="269" spans="1:4" ht="12.75">
      <c r="A269" t="s">
        <v>587</v>
      </c>
      <c r="B269">
        <v>0</v>
      </c>
      <c r="C269">
        <v>0</v>
      </c>
      <c r="D269">
        <v>0</v>
      </c>
    </row>
    <row r="270" spans="1:4" ht="12.75">
      <c r="A270" t="s">
        <v>588</v>
      </c>
      <c r="B270">
        <v>0</v>
      </c>
      <c r="C270">
        <v>0</v>
      </c>
      <c r="D270">
        <v>0</v>
      </c>
    </row>
    <row r="271" spans="1:4" ht="12.75">
      <c r="A271" t="s">
        <v>589</v>
      </c>
      <c r="B271">
        <v>4</v>
      </c>
      <c r="C271">
        <v>4</v>
      </c>
      <c r="D271">
        <v>0</v>
      </c>
    </row>
    <row r="272" spans="1:4" ht="12.75">
      <c r="A272" t="s">
        <v>18</v>
      </c>
      <c r="B272">
        <v>23</v>
      </c>
      <c r="C272">
        <v>21</v>
      </c>
      <c r="D272">
        <v>2</v>
      </c>
    </row>
    <row r="273" ht="12.75">
      <c r="A273"/>
    </row>
    <row r="274" spans="1:7" ht="12.75">
      <c r="A274" t="s">
        <v>596</v>
      </c>
      <c r="G274" t="s">
        <v>672</v>
      </c>
    </row>
    <row r="275" spans="1:7" ht="12.75">
      <c r="A275" t="s">
        <v>854</v>
      </c>
      <c r="G275" t="s">
        <v>854</v>
      </c>
    </row>
    <row r="276" spans="1:10" ht="12.75">
      <c r="A276" t="s">
        <v>597</v>
      </c>
      <c r="B276" t="s">
        <v>598</v>
      </c>
      <c r="C276" t="s">
        <v>857</v>
      </c>
      <c r="D276" t="s">
        <v>858</v>
      </c>
      <c r="G276" t="s">
        <v>672</v>
      </c>
      <c r="H276" t="s">
        <v>598</v>
      </c>
      <c r="I276" t="s">
        <v>857</v>
      </c>
      <c r="J276" t="s">
        <v>858</v>
      </c>
    </row>
    <row r="277" spans="1:10" ht="12.75">
      <c r="A277" t="s">
        <v>599</v>
      </c>
      <c r="B277">
        <v>0</v>
      </c>
      <c r="C277">
        <v>0</v>
      </c>
      <c r="D277">
        <v>0</v>
      </c>
      <c r="G277" t="s">
        <v>664</v>
      </c>
      <c r="H277">
        <v>1</v>
      </c>
      <c r="I277">
        <v>1</v>
      </c>
      <c r="J277">
        <v>1</v>
      </c>
    </row>
    <row r="278" spans="1:10" ht="12.75">
      <c r="A278" t="s">
        <v>600</v>
      </c>
      <c r="B278">
        <v>1</v>
      </c>
      <c r="C278">
        <v>1</v>
      </c>
      <c r="D278">
        <v>1</v>
      </c>
      <c r="G278" t="s">
        <v>665</v>
      </c>
      <c r="H278">
        <v>0</v>
      </c>
      <c r="I278">
        <v>0</v>
      </c>
      <c r="J278">
        <v>0</v>
      </c>
    </row>
    <row r="279" spans="1:10" ht="12.75">
      <c r="A279" t="s">
        <v>601</v>
      </c>
      <c r="B279">
        <v>0</v>
      </c>
      <c r="C279">
        <v>0</v>
      </c>
      <c r="D279">
        <v>0</v>
      </c>
      <c r="G279" t="s">
        <v>666</v>
      </c>
      <c r="H279">
        <v>0</v>
      </c>
      <c r="I279">
        <v>0</v>
      </c>
      <c r="J279">
        <v>0</v>
      </c>
    </row>
    <row r="280" spans="1:10" ht="12.75">
      <c r="A280" t="s">
        <v>602</v>
      </c>
      <c r="B280">
        <v>0</v>
      </c>
      <c r="C280">
        <v>0</v>
      </c>
      <c r="D280">
        <v>0</v>
      </c>
      <c r="G280" t="s">
        <v>667</v>
      </c>
      <c r="H280">
        <v>1</v>
      </c>
      <c r="I280">
        <v>1</v>
      </c>
      <c r="J280">
        <v>1</v>
      </c>
    </row>
    <row r="281" spans="1:10" ht="12.75">
      <c r="A281" t="s">
        <v>603</v>
      </c>
      <c r="B281">
        <v>0</v>
      </c>
      <c r="C281">
        <v>0</v>
      </c>
      <c r="D281">
        <v>0</v>
      </c>
      <c r="G281" t="s">
        <v>668</v>
      </c>
      <c r="H281">
        <v>0</v>
      </c>
      <c r="I281">
        <v>0</v>
      </c>
      <c r="J281">
        <v>0</v>
      </c>
    </row>
    <row r="282" spans="1:10" ht="12.75">
      <c r="A282" t="s">
        <v>604</v>
      </c>
      <c r="B282">
        <v>1</v>
      </c>
      <c r="C282">
        <v>1</v>
      </c>
      <c r="D282">
        <v>1</v>
      </c>
      <c r="G282" t="s">
        <v>669</v>
      </c>
      <c r="H282">
        <v>7</v>
      </c>
      <c r="I282">
        <v>7</v>
      </c>
      <c r="J282">
        <v>7</v>
      </c>
    </row>
    <row r="283" spans="1:10" ht="12.75">
      <c r="A283" t="s">
        <v>18</v>
      </c>
      <c r="B283">
        <v>2</v>
      </c>
      <c r="C283">
        <v>2</v>
      </c>
      <c r="D283">
        <v>2</v>
      </c>
      <c r="G283" t="s">
        <v>670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9</v>
      </c>
      <c r="I284">
        <v>9</v>
      </c>
      <c r="J284">
        <v>9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746</v>
      </c>
      <c r="D323" t="s">
        <v>747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748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749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750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751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752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753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754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755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  <c r="Q344">
        <v>1</v>
      </c>
      <c r="R344">
        <v>1</v>
      </c>
      <c r="S344">
        <v>1</v>
      </c>
      <c r="T344">
        <v>0</v>
      </c>
      <c r="U344">
        <v>6</v>
      </c>
    </row>
    <row r="345" spans="1:21" ht="12.75">
      <c r="A345" s="110" t="s">
        <v>49</v>
      </c>
      <c r="B345">
        <v>0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2</v>
      </c>
      <c r="I345">
        <v>0</v>
      </c>
      <c r="J345">
        <v>1</v>
      </c>
      <c r="K345">
        <v>1</v>
      </c>
      <c r="L345">
        <v>4</v>
      </c>
      <c r="M345">
        <v>1</v>
      </c>
      <c r="N345">
        <v>4</v>
      </c>
      <c r="O345">
        <v>1</v>
      </c>
      <c r="P345">
        <v>0</v>
      </c>
      <c r="Q345">
        <v>4</v>
      </c>
      <c r="R345">
        <v>3</v>
      </c>
      <c r="S345">
        <v>2</v>
      </c>
      <c r="T345">
        <v>0</v>
      </c>
      <c r="U345">
        <v>24</v>
      </c>
    </row>
    <row r="346" spans="1:21" ht="12.75">
      <c r="A346" s="110" t="s">
        <v>50</v>
      </c>
      <c r="B346">
        <v>0</v>
      </c>
      <c r="C346">
        <v>0</v>
      </c>
      <c r="D346">
        <v>0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1</v>
      </c>
    </row>
    <row r="347" spans="1:21" ht="12.75">
      <c r="A347" s="110" t="s">
        <v>51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</v>
      </c>
      <c r="T347">
        <v>0</v>
      </c>
      <c r="U347">
        <v>4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3</v>
      </c>
      <c r="J348">
        <v>1</v>
      </c>
      <c r="K348">
        <v>2</v>
      </c>
      <c r="L348">
        <v>4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12</v>
      </c>
    </row>
    <row r="349" spans="1:21" ht="12.75">
      <c r="A349" s="110" t="s">
        <v>53</v>
      </c>
      <c r="B349">
        <v>0</v>
      </c>
      <c r="C349">
        <v>1</v>
      </c>
      <c r="D349">
        <v>0</v>
      </c>
      <c r="E349">
        <v>0</v>
      </c>
      <c r="F349">
        <v>1</v>
      </c>
      <c r="G349">
        <v>0</v>
      </c>
      <c r="H349">
        <v>0</v>
      </c>
      <c r="I349">
        <v>0</v>
      </c>
      <c r="J349">
        <v>1</v>
      </c>
      <c r="K349">
        <v>0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4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ht="12.75">
      <c r="A351" s="110" t="s">
        <v>55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0</v>
      </c>
      <c r="F352">
        <v>2</v>
      </c>
      <c r="G352">
        <v>1</v>
      </c>
      <c r="H352">
        <v>0</v>
      </c>
      <c r="I352">
        <v>0</v>
      </c>
      <c r="J352">
        <v>4</v>
      </c>
      <c r="K352">
        <v>1</v>
      </c>
      <c r="L352">
        <v>1</v>
      </c>
      <c r="M352">
        <v>1</v>
      </c>
      <c r="N352">
        <v>2</v>
      </c>
      <c r="O352">
        <v>0</v>
      </c>
      <c r="P352">
        <v>5</v>
      </c>
      <c r="Q352">
        <v>0</v>
      </c>
      <c r="R352">
        <v>3</v>
      </c>
      <c r="S352">
        <v>0</v>
      </c>
      <c r="T352">
        <v>0</v>
      </c>
      <c r="U352">
        <v>20</v>
      </c>
    </row>
    <row r="353" spans="1:21" ht="12.75">
      <c r="A353" s="110" t="s">
        <v>57</v>
      </c>
      <c r="B353">
        <v>0</v>
      </c>
      <c r="C353">
        <v>1</v>
      </c>
      <c r="D353">
        <v>1</v>
      </c>
      <c r="E353">
        <v>1</v>
      </c>
      <c r="F353">
        <v>0</v>
      </c>
      <c r="G353">
        <v>1</v>
      </c>
      <c r="H353">
        <v>1</v>
      </c>
      <c r="I353">
        <v>1</v>
      </c>
      <c r="J353">
        <v>0</v>
      </c>
      <c r="K353">
        <v>3</v>
      </c>
      <c r="L353">
        <v>1</v>
      </c>
      <c r="M353">
        <v>0</v>
      </c>
      <c r="N353">
        <v>0</v>
      </c>
      <c r="O353">
        <v>0</v>
      </c>
      <c r="P353">
        <v>2</v>
      </c>
      <c r="Q353">
        <v>3</v>
      </c>
      <c r="R353">
        <v>1</v>
      </c>
      <c r="S353">
        <v>0</v>
      </c>
      <c r="T353">
        <v>0</v>
      </c>
      <c r="U353">
        <v>16</v>
      </c>
    </row>
    <row r="354" spans="1:21" ht="12.75">
      <c r="A354" s="110" t="s">
        <v>58</v>
      </c>
      <c r="B354">
        <v>0</v>
      </c>
      <c r="C354">
        <v>0</v>
      </c>
      <c r="D354">
        <v>1</v>
      </c>
      <c r="E354">
        <v>0</v>
      </c>
      <c r="F354">
        <v>0</v>
      </c>
      <c r="G354">
        <v>0</v>
      </c>
      <c r="H354">
        <v>2</v>
      </c>
      <c r="I354">
        <v>1</v>
      </c>
      <c r="J354">
        <v>2</v>
      </c>
      <c r="K354">
        <v>0</v>
      </c>
      <c r="L354">
        <v>0</v>
      </c>
      <c r="M354">
        <v>0</v>
      </c>
      <c r="N354">
        <v>1</v>
      </c>
      <c r="O354">
        <v>1</v>
      </c>
      <c r="P354">
        <v>2</v>
      </c>
      <c r="Q354">
        <v>4</v>
      </c>
      <c r="R354">
        <v>1</v>
      </c>
      <c r="S354">
        <v>0</v>
      </c>
      <c r="T354">
        <v>0</v>
      </c>
      <c r="U354">
        <v>15</v>
      </c>
    </row>
    <row r="355" spans="1:21" ht="12.75">
      <c r="A355" s="110" t="s">
        <v>59</v>
      </c>
      <c r="B355">
        <v>0</v>
      </c>
      <c r="C355">
        <v>0</v>
      </c>
      <c r="D355">
        <v>0</v>
      </c>
      <c r="E355">
        <v>0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2</v>
      </c>
    </row>
    <row r="356" spans="1:21" ht="12.75">
      <c r="A356" s="110" t="s">
        <v>60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1</v>
      </c>
      <c r="H356">
        <v>1</v>
      </c>
      <c r="I356">
        <v>2</v>
      </c>
      <c r="J356">
        <v>1</v>
      </c>
      <c r="K356">
        <v>0</v>
      </c>
      <c r="L356">
        <v>1</v>
      </c>
      <c r="M356">
        <v>3</v>
      </c>
      <c r="N356">
        <v>1</v>
      </c>
      <c r="O356">
        <v>1</v>
      </c>
      <c r="P356">
        <v>1</v>
      </c>
      <c r="Q356">
        <v>2</v>
      </c>
      <c r="R356">
        <v>0</v>
      </c>
      <c r="S356">
        <v>0</v>
      </c>
      <c r="T356">
        <v>0</v>
      </c>
      <c r="U356">
        <v>15</v>
      </c>
    </row>
    <row r="357" spans="1:21" ht="12.75">
      <c r="A357" s="110" t="s">
        <v>61</v>
      </c>
      <c r="B357">
        <v>0</v>
      </c>
      <c r="C357">
        <v>0</v>
      </c>
      <c r="D357">
        <v>0</v>
      </c>
      <c r="E357">
        <v>1</v>
      </c>
      <c r="F357">
        <v>1</v>
      </c>
      <c r="G357">
        <v>1</v>
      </c>
      <c r="H357">
        <v>1</v>
      </c>
      <c r="I357">
        <v>0</v>
      </c>
      <c r="J357">
        <v>3</v>
      </c>
      <c r="K357">
        <v>1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10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9</v>
      </c>
      <c r="G358">
        <v>5</v>
      </c>
      <c r="H358">
        <v>6</v>
      </c>
      <c r="I358">
        <v>3</v>
      </c>
      <c r="J358">
        <v>2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26</v>
      </c>
    </row>
    <row r="359" spans="1:21" ht="12.75">
      <c r="A359" s="110" t="s">
        <v>63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 ht="12.75">
      <c r="A360" s="110" t="s">
        <v>64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2</v>
      </c>
    </row>
    <row r="362" spans="1:21" ht="12.75">
      <c r="A362" s="110" t="s">
        <v>66</v>
      </c>
      <c r="B362">
        <v>0</v>
      </c>
      <c r="C362">
        <v>0</v>
      </c>
      <c r="D362">
        <v>0</v>
      </c>
      <c r="E362">
        <v>1</v>
      </c>
      <c r="F362">
        <v>1</v>
      </c>
      <c r="G362">
        <v>2</v>
      </c>
      <c r="H362">
        <v>1</v>
      </c>
      <c r="I362">
        <v>0</v>
      </c>
      <c r="J362">
        <v>1</v>
      </c>
      <c r="K362">
        <v>0</v>
      </c>
      <c r="L362">
        <v>1</v>
      </c>
      <c r="M362">
        <v>0</v>
      </c>
      <c r="N362">
        <v>3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11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1</v>
      </c>
      <c r="I364">
        <v>2</v>
      </c>
      <c r="J364">
        <v>0</v>
      </c>
      <c r="K364">
        <v>2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6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1</v>
      </c>
      <c r="C366">
        <v>2</v>
      </c>
      <c r="D366">
        <v>2</v>
      </c>
      <c r="E366">
        <v>4</v>
      </c>
      <c r="F366">
        <v>17</v>
      </c>
      <c r="G366">
        <v>12</v>
      </c>
      <c r="H366">
        <v>16</v>
      </c>
      <c r="I366">
        <v>12</v>
      </c>
      <c r="J366">
        <v>16</v>
      </c>
      <c r="K366">
        <v>11</v>
      </c>
      <c r="L366">
        <v>15</v>
      </c>
      <c r="M366">
        <v>6</v>
      </c>
      <c r="N366">
        <v>13</v>
      </c>
      <c r="O366">
        <v>5</v>
      </c>
      <c r="P366">
        <v>11</v>
      </c>
      <c r="Q366">
        <v>14</v>
      </c>
      <c r="R366">
        <v>9</v>
      </c>
      <c r="S366">
        <v>8</v>
      </c>
      <c r="T366">
        <v>0</v>
      </c>
      <c r="U366">
        <v>174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861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862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10</v>
      </c>
      <c r="H373">
        <v>3</v>
      </c>
      <c r="I373">
        <v>4</v>
      </c>
      <c r="J373">
        <v>3</v>
      </c>
      <c r="K373">
        <v>10</v>
      </c>
      <c r="L373">
        <v>4</v>
      </c>
      <c r="M373">
        <v>9</v>
      </c>
      <c r="N373">
        <v>3</v>
      </c>
      <c r="O373">
        <v>3</v>
      </c>
      <c r="Q373" s="110" t="s">
        <v>192</v>
      </c>
      <c r="R373">
        <v>7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7</v>
      </c>
      <c r="H374">
        <v>7</v>
      </c>
      <c r="I374">
        <v>12</v>
      </c>
      <c r="J374">
        <v>8</v>
      </c>
      <c r="K374">
        <v>10</v>
      </c>
      <c r="L374">
        <v>7</v>
      </c>
      <c r="M374">
        <v>13</v>
      </c>
      <c r="N374">
        <v>11</v>
      </c>
      <c r="O374">
        <v>7</v>
      </c>
      <c r="Q374" s="110" t="s">
        <v>231</v>
      </c>
      <c r="R374">
        <v>11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9</v>
      </c>
      <c r="H375">
        <v>15</v>
      </c>
      <c r="I375">
        <v>6</v>
      </c>
      <c r="J375">
        <v>6</v>
      </c>
      <c r="K375">
        <v>15</v>
      </c>
      <c r="L375">
        <v>8</v>
      </c>
      <c r="M375">
        <v>4</v>
      </c>
      <c r="N375">
        <v>8</v>
      </c>
      <c r="O375">
        <v>10</v>
      </c>
      <c r="Q375" s="110" t="s">
        <v>232</v>
      </c>
      <c r="R375">
        <v>9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6</v>
      </c>
      <c r="H376">
        <v>4</v>
      </c>
      <c r="I376">
        <v>6</v>
      </c>
      <c r="J376">
        <v>9</v>
      </c>
      <c r="K376">
        <v>10</v>
      </c>
      <c r="L376">
        <v>8</v>
      </c>
      <c r="M376">
        <v>8</v>
      </c>
      <c r="N376">
        <v>8</v>
      </c>
      <c r="O376">
        <v>9</v>
      </c>
      <c r="Q376" s="110" t="s">
        <v>233</v>
      </c>
      <c r="R376">
        <v>10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5</v>
      </c>
      <c r="H377">
        <v>6</v>
      </c>
      <c r="I377">
        <v>3</v>
      </c>
      <c r="J377">
        <v>3</v>
      </c>
      <c r="K377">
        <v>2</v>
      </c>
      <c r="L377">
        <v>5</v>
      </c>
      <c r="M377">
        <v>0</v>
      </c>
      <c r="N377">
        <v>3</v>
      </c>
      <c r="O377">
        <v>0</v>
      </c>
      <c r="Q377" s="110" t="s">
        <v>234</v>
      </c>
      <c r="R377">
        <v>4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3</v>
      </c>
      <c r="M378">
        <v>0</v>
      </c>
      <c r="N378">
        <v>1</v>
      </c>
      <c r="O378">
        <v>1</v>
      </c>
      <c r="Q378" s="110" t="s">
        <v>235</v>
      </c>
      <c r="R378">
        <v>0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37</v>
      </c>
      <c r="H385">
        <v>35</v>
      </c>
      <c r="I385">
        <v>31</v>
      </c>
      <c r="J385">
        <v>29</v>
      </c>
      <c r="K385">
        <v>48</v>
      </c>
      <c r="L385">
        <v>35</v>
      </c>
      <c r="M385">
        <v>34</v>
      </c>
      <c r="N385">
        <v>34</v>
      </c>
      <c r="O385">
        <v>30</v>
      </c>
      <c r="Q385" s="110" t="s">
        <v>18</v>
      </c>
      <c r="R385">
        <v>41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861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862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2</v>
      </c>
      <c r="I393">
        <v>2</v>
      </c>
      <c r="J393">
        <v>1</v>
      </c>
      <c r="K393">
        <v>2</v>
      </c>
      <c r="L393">
        <v>0</v>
      </c>
      <c r="M393">
        <v>2</v>
      </c>
      <c r="N393">
        <v>0</v>
      </c>
      <c r="O393">
        <v>0</v>
      </c>
      <c r="Q393" s="110" t="s">
        <v>250</v>
      </c>
      <c r="R393">
        <v>2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3</v>
      </c>
      <c r="H394">
        <v>3</v>
      </c>
      <c r="I394">
        <v>2</v>
      </c>
      <c r="J394">
        <v>3</v>
      </c>
      <c r="K394">
        <v>5</v>
      </c>
      <c r="L394">
        <v>2</v>
      </c>
      <c r="M394">
        <v>4</v>
      </c>
      <c r="N394">
        <v>7</v>
      </c>
      <c r="O394">
        <v>4</v>
      </c>
      <c r="Q394" s="110" t="s">
        <v>251</v>
      </c>
      <c r="R394">
        <v>2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12</v>
      </c>
      <c r="H395">
        <v>7</v>
      </c>
      <c r="I395">
        <v>12</v>
      </c>
      <c r="J395">
        <v>13</v>
      </c>
      <c r="K395">
        <v>19</v>
      </c>
      <c r="L395">
        <v>14</v>
      </c>
      <c r="M395">
        <v>10</v>
      </c>
      <c r="N395">
        <v>13</v>
      </c>
      <c r="O395">
        <v>13</v>
      </c>
      <c r="Q395" s="110" t="s">
        <v>252</v>
      </c>
      <c r="R395">
        <v>18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3</v>
      </c>
      <c r="H396">
        <v>3</v>
      </c>
      <c r="I396">
        <v>1</v>
      </c>
      <c r="J396">
        <v>0</v>
      </c>
      <c r="K396">
        <v>4</v>
      </c>
      <c r="L396">
        <v>5</v>
      </c>
      <c r="M396">
        <v>2</v>
      </c>
      <c r="N396">
        <v>0</v>
      </c>
      <c r="O396">
        <v>1</v>
      </c>
      <c r="Q396" s="110" t="s">
        <v>347</v>
      </c>
      <c r="R396">
        <v>1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18</v>
      </c>
      <c r="H398">
        <v>15</v>
      </c>
      <c r="I398">
        <v>17</v>
      </c>
      <c r="J398">
        <v>17</v>
      </c>
      <c r="K398">
        <v>31</v>
      </c>
      <c r="L398">
        <v>21</v>
      </c>
      <c r="M398">
        <v>19</v>
      </c>
      <c r="N398">
        <v>20</v>
      </c>
      <c r="O398">
        <v>18</v>
      </c>
      <c r="Q398" s="110" t="s">
        <v>18</v>
      </c>
      <c r="R398">
        <v>23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861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862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1</v>
      </c>
      <c r="M404">
        <v>0</v>
      </c>
      <c r="N404">
        <v>0</v>
      </c>
      <c r="O404">
        <v>0</v>
      </c>
      <c r="Q404" s="110" t="s">
        <v>346</v>
      </c>
      <c r="R404">
        <v>0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1</v>
      </c>
      <c r="I405">
        <v>0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1</v>
      </c>
      <c r="K406">
        <v>3</v>
      </c>
      <c r="L406">
        <v>0</v>
      </c>
      <c r="M406">
        <v>0</v>
      </c>
      <c r="N406">
        <v>1</v>
      </c>
      <c r="O406">
        <v>0</v>
      </c>
      <c r="Q406" s="110" t="s">
        <v>250</v>
      </c>
      <c r="R406">
        <v>0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2</v>
      </c>
      <c r="H407">
        <v>3</v>
      </c>
      <c r="I407">
        <v>4</v>
      </c>
      <c r="J407">
        <v>3</v>
      </c>
      <c r="K407">
        <v>3</v>
      </c>
      <c r="L407">
        <v>5</v>
      </c>
      <c r="M407">
        <v>5</v>
      </c>
      <c r="N407">
        <v>2</v>
      </c>
      <c r="O407">
        <v>3</v>
      </c>
      <c r="Q407" s="110" t="s">
        <v>251</v>
      </c>
      <c r="R407">
        <v>4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12</v>
      </c>
      <c r="H408">
        <v>14</v>
      </c>
      <c r="I408">
        <v>9</v>
      </c>
      <c r="J408">
        <v>6</v>
      </c>
      <c r="K408">
        <v>9</v>
      </c>
      <c r="L408">
        <v>5</v>
      </c>
      <c r="M408">
        <v>9</v>
      </c>
      <c r="N408">
        <v>11</v>
      </c>
      <c r="O408">
        <v>8</v>
      </c>
      <c r="Q408" s="110" t="s">
        <v>252</v>
      </c>
      <c r="R408">
        <v>14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5</v>
      </c>
      <c r="H409">
        <v>2</v>
      </c>
      <c r="I409">
        <v>0</v>
      </c>
      <c r="J409">
        <v>1</v>
      </c>
      <c r="K409">
        <v>2</v>
      </c>
      <c r="L409">
        <v>3</v>
      </c>
      <c r="M409">
        <v>1</v>
      </c>
      <c r="N409">
        <v>0</v>
      </c>
      <c r="O409">
        <v>1</v>
      </c>
      <c r="Q409" s="110" t="s">
        <v>347</v>
      </c>
      <c r="R409">
        <v>0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19</v>
      </c>
      <c r="H411">
        <v>20</v>
      </c>
      <c r="I411">
        <v>14</v>
      </c>
      <c r="J411">
        <v>12</v>
      </c>
      <c r="K411">
        <v>17</v>
      </c>
      <c r="L411">
        <v>14</v>
      </c>
      <c r="M411">
        <v>15</v>
      </c>
      <c r="N411">
        <v>14</v>
      </c>
      <c r="O411">
        <v>12</v>
      </c>
      <c r="Q411" s="110" t="s">
        <v>18</v>
      </c>
      <c r="R411">
        <v>18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861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862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19</v>
      </c>
      <c r="H416">
        <v>20</v>
      </c>
      <c r="I416">
        <v>14</v>
      </c>
      <c r="J416">
        <v>12</v>
      </c>
      <c r="K416">
        <v>17</v>
      </c>
      <c r="L416">
        <v>14</v>
      </c>
      <c r="M416">
        <v>15</v>
      </c>
      <c r="N416">
        <v>14</v>
      </c>
      <c r="O416">
        <v>12</v>
      </c>
      <c r="Q416" s="110" t="s">
        <v>253</v>
      </c>
      <c r="R416">
        <v>18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18</v>
      </c>
      <c r="H417">
        <v>15</v>
      </c>
      <c r="I417">
        <v>17</v>
      </c>
      <c r="J417">
        <v>17</v>
      </c>
      <c r="K417">
        <v>31</v>
      </c>
      <c r="L417">
        <v>21</v>
      </c>
      <c r="M417">
        <v>19</v>
      </c>
      <c r="N417">
        <v>20</v>
      </c>
      <c r="O417">
        <v>18</v>
      </c>
      <c r="Q417" s="110" t="s">
        <v>83</v>
      </c>
      <c r="R417">
        <v>23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37</v>
      </c>
      <c r="H420">
        <v>35</v>
      </c>
      <c r="I420">
        <v>31</v>
      </c>
      <c r="J420">
        <v>29</v>
      </c>
      <c r="K420">
        <v>48</v>
      </c>
      <c r="L420">
        <v>35</v>
      </c>
      <c r="M420">
        <v>34</v>
      </c>
      <c r="N420">
        <v>34</v>
      </c>
      <c r="O420">
        <v>30</v>
      </c>
      <c r="Q420" s="110" t="s">
        <v>18</v>
      </c>
      <c r="R420">
        <v>41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861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862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Q426" s="110" t="s">
        <v>352</v>
      </c>
      <c r="R426">
        <v>0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Q427" s="110" t="s">
        <v>353</v>
      </c>
      <c r="R427">
        <v>0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2</v>
      </c>
      <c r="I428">
        <v>3</v>
      </c>
      <c r="J428">
        <v>1</v>
      </c>
      <c r="K428">
        <v>3</v>
      </c>
      <c r="L428">
        <v>0</v>
      </c>
      <c r="M428">
        <v>0</v>
      </c>
      <c r="N428">
        <v>4</v>
      </c>
      <c r="O428">
        <v>0</v>
      </c>
      <c r="Q428" s="110" t="s">
        <v>354</v>
      </c>
      <c r="R428">
        <v>1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36</v>
      </c>
      <c r="H430">
        <v>32</v>
      </c>
      <c r="I430">
        <v>28</v>
      </c>
      <c r="J430">
        <v>28</v>
      </c>
      <c r="K430">
        <v>45</v>
      </c>
      <c r="L430">
        <v>34</v>
      </c>
      <c r="M430">
        <v>33</v>
      </c>
      <c r="N430">
        <v>30</v>
      </c>
      <c r="O430">
        <v>30</v>
      </c>
      <c r="Q430" s="110" t="s">
        <v>355</v>
      </c>
      <c r="R430">
        <v>40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Q431" s="110" t="s">
        <v>356</v>
      </c>
      <c r="R431">
        <v>0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Q432" s="110" t="s">
        <v>19</v>
      </c>
      <c r="R432">
        <v>0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37</v>
      </c>
      <c r="H433">
        <v>35</v>
      </c>
      <c r="I433">
        <v>31</v>
      </c>
      <c r="J433">
        <v>29</v>
      </c>
      <c r="K433">
        <v>48</v>
      </c>
      <c r="L433">
        <v>35</v>
      </c>
      <c r="M433">
        <v>34</v>
      </c>
      <c r="N433">
        <v>34</v>
      </c>
      <c r="O433">
        <v>30</v>
      </c>
      <c r="Q433" s="110" t="s">
        <v>18</v>
      </c>
      <c r="R433">
        <v>41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863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2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0</v>
      </c>
      <c r="X446">
        <v>5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1</v>
      </c>
      <c r="W456">
        <v>0</v>
      </c>
      <c r="X456">
        <v>2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1</v>
      </c>
      <c r="P458">
        <v>0</v>
      </c>
      <c r="Q458">
        <v>0</v>
      </c>
      <c r="R458">
        <v>1</v>
      </c>
      <c r="S458">
        <v>1</v>
      </c>
      <c r="T458">
        <v>2</v>
      </c>
      <c r="U458">
        <v>1</v>
      </c>
      <c r="V458">
        <v>2</v>
      </c>
      <c r="W458">
        <v>0</v>
      </c>
      <c r="X458">
        <v>9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861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865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2</v>
      </c>
      <c r="Y463">
        <v>0</v>
      </c>
      <c r="Z463">
        <v>0</v>
      </c>
      <c r="AA463">
        <v>1</v>
      </c>
      <c r="AB463">
        <v>0</v>
      </c>
      <c r="AC463">
        <v>0</v>
      </c>
      <c r="AD463">
        <v>0</v>
      </c>
      <c r="AF463" s="110" t="s">
        <v>358</v>
      </c>
      <c r="AG463">
        <v>0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1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F472" s="110" t="s">
        <v>367</v>
      </c>
      <c r="AG472">
        <v>0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0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1</v>
      </c>
      <c r="Y485">
        <v>0</v>
      </c>
      <c r="Z485">
        <v>0</v>
      </c>
      <c r="AA485">
        <v>1</v>
      </c>
      <c r="AB485">
        <v>0</v>
      </c>
      <c r="AC485">
        <v>0</v>
      </c>
      <c r="AD485">
        <v>0</v>
      </c>
      <c r="AF485" s="110" t="s">
        <v>380</v>
      </c>
      <c r="AG485">
        <v>0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1</v>
      </c>
      <c r="Y493">
        <v>0</v>
      </c>
      <c r="Z493">
        <v>0</v>
      </c>
      <c r="AA493">
        <v>1</v>
      </c>
      <c r="AB493">
        <v>0</v>
      </c>
      <c r="AC493">
        <v>0</v>
      </c>
      <c r="AD493">
        <v>0</v>
      </c>
      <c r="AF493" s="110" t="s">
        <v>388</v>
      </c>
      <c r="AG493">
        <v>0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5</v>
      </c>
      <c r="W504">
        <v>4</v>
      </c>
      <c r="X504">
        <v>4</v>
      </c>
      <c r="Y504">
        <v>4</v>
      </c>
      <c r="Z504">
        <v>2</v>
      </c>
      <c r="AA504">
        <v>5</v>
      </c>
      <c r="AB504">
        <v>3</v>
      </c>
      <c r="AC504">
        <v>5</v>
      </c>
      <c r="AD504">
        <v>4</v>
      </c>
      <c r="AF504" s="110" t="s">
        <v>399</v>
      </c>
      <c r="AG504">
        <v>2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1</v>
      </c>
      <c r="AC505">
        <v>0</v>
      </c>
      <c r="AD505">
        <v>0</v>
      </c>
      <c r="AF505" s="110" t="s">
        <v>400</v>
      </c>
      <c r="AG505">
        <v>0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F506" s="110" t="s">
        <v>401</v>
      </c>
      <c r="AG506">
        <v>0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</v>
      </c>
      <c r="Y507">
        <v>0</v>
      </c>
      <c r="Z507">
        <v>2</v>
      </c>
      <c r="AA507">
        <v>0</v>
      </c>
      <c r="AB507">
        <v>0</v>
      </c>
      <c r="AC507">
        <v>0</v>
      </c>
      <c r="AD507">
        <v>1</v>
      </c>
      <c r="AF507" s="110" t="s">
        <v>402</v>
      </c>
      <c r="AG507">
        <v>0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F508" s="110" t="s">
        <v>403</v>
      </c>
      <c r="AG508">
        <v>1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2</v>
      </c>
      <c r="AD509">
        <v>0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</v>
      </c>
      <c r="X510">
        <v>0</v>
      </c>
      <c r="Y510">
        <v>1</v>
      </c>
      <c r="Z510">
        <v>0</v>
      </c>
      <c r="AA510">
        <v>0</v>
      </c>
      <c r="AB510">
        <v>1</v>
      </c>
      <c r="AC510">
        <v>1</v>
      </c>
      <c r="AD510">
        <v>1</v>
      </c>
      <c r="AF510" s="110" t="s">
        <v>405</v>
      </c>
      <c r="AG510">
        <v>0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2</v>
      </c>
      <c r="AB512">
        <v>0</v>
      </c>
      <c r="AC512">
        <v>0</v>
      </c>
      <c r="AD512">
        <v>0</v>
      </c>
      <c r="AF512" s="110" t="s">
        <v>407</v>
      </c>
      <c r="AG512">
        <v>0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F514" s="110" t="s">
        <v>409</v>
      </c>
      <c r="AG514">
        <v>0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1</v>
      </c>
      <c r="Y518">
        <v>0</v>
      </c>
      <c r="Z518">
        <v>0</v>
      </c>
      <c r="AA518">
        <v>1</v>
      </c>
      <c r="AB518">
        <v>0</v>
      </c>
      <c r="AC518">
        <v>0</v>
      </c>
      <c r="AD518">
        <v>1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1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0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1</v>
      </c>
      <c r="AC520">
        <v>0</v>
      </c>
      <c r="AD520">
        <v>0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  <c r="AA521">
        <v>1</v>
      </c>
      <c r="AB521">
        <v>0</v>
      </c>
      <c r="AC521">
        <v>1</v>
      </c>
      <c r="AD521">
        <v>0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F523" s="110" t="s">
        <v>418</v>
      </c>
      <c r="AG523">
        <v>0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1</v>
      </c>
      <c r="AD524">
        <v>0</v>
      </c>
      <c r="AF524" s="110" t="s">
        <v>419</v>
      </c>
      <c r="AG524">
        <v>1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2</v>
      </c>
      <c r="W525">
        <v>1</v>
      </c>
      <c r="X525">
        <v>0</v>
      </c>
      <c r="Y525">
        <v>2</v>
      </c>
      <c r="Z525">
        <v>0</v>
      </c>
      <c r="AA525">
        <v>0</v>
      </c>
      <c r="AB525">
        <v>0</v>
      </c>
      <c r="AC525">
        <v>0</v>
      </c>
      <c r="AD525">
        <v>1</v>
      </c>
      <c r="AF525" s="110" t="s">
        <v>420</v>
      </c>
      <c r="AG525">
        <v>0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2</v>
      </c>
      <c r="Y529">
        <v>1</v>
      </c>
      <c r="Z529">
        <v>0</v>
      </c>
      <c r="AA529">
        <v>2</v>
      </c>
      <c r="AB529">
        <v>0</v>
      </c>
      <c r="AC529">
        <v>1</v>
      </c>
      <c r="AD529">
        <v>2</v>
      </c>
      <c r="AF529" s="110" t="s">
        <v>424</v>
      </c>
      <c r="AG529">
        <v>0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2</v>
      </c>
      <c r="Y530">
        <v>1</v>
      </c>
      <c r="Z530">
        <v>0</v>
      </c>
      <c r="AA530">
        <v>1</v>
      </c>
      <c r="AB530">
        <v>0</v>
      </c>
      <c r="AC530">
        <v>1</v>
      </c>
      <c r="AD530">
        <v>2</v>
      </c>
      <c r="AF530" s="110" t="s">
        <v>425</v>
      </c>
      <c r="AG530">
        <v>0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1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F533" s="110" t="s">
        <v>428</v>
      </c>
      <c r="AG533">
        <v>0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1</v>
      </c>
      <c r="AD537">
        <v>0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1</v>
      </c>
      <c r="AD539">
        <v>0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</v>
      </c>
      <c r="W544">
        <v>5</v>
      </c>
      <c r="X544">
        <v>6</v>
      </c>
      <c r="Y544">
        <v>1</v>
      </c>
      <c r="Z544">
        <v>6</v>
      </c>
      <c r="AA544">
        <v>9</v>
      </c>
      <c r="AB544">
        <v>6</v>
      </c>
      <c r="AC544">
        <v>3</v>
      </c>
      <c r="AD544">
        <v>9</v>
      </c>
      <c r="AF544" s="110" t="s">
        <v>439</v>
      </c>
      <c r="AG544">
        <v>5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1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1</v>
      </c>
      <c r="Z546">
        <v>0</v>
      </c>
      <c r="AA546">
        <v>0</v>
      </c>
      <c r="AB546">
        <v>2</v>
      </c>
      <c r="AC546">
        <v>0</v>
      </c>
      <c r="AD546">
        <v>1</v>
      </c>
      <c r="AF546" s="110" t="s">
        <v>441</v>
      </c>
      <c r="AG546">
        <v>0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1</v>
      </c>
      <c r="W547">
        <v>2</v>
      </c>
      <c r="X547">
        <v>1</v>
      </c>
      <c r="Y547">
        <v>0</v>
      </c>
      <c r="Z547">
        <v>3</v>
      </c>
      <c r="AA547">
        <v>3</v>
      </c>
      <c r="AB547">
        <v>2</v>
      </c>
      <c r="AC547">
        <v>0</v>
      </c>
      <c r="AD547">
        <v>6</v>
      </c>
      <c r="AF547" s="110" t="s">
        <v>442</v>
      </c>
      <c r="AG547">
        <v>3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1</v>
      </c>
      <c r="W548">
        <v>2</v>
      </c>
      <c r="X548">
        <v>1</v>
      </c>
      <c r="Y548">
        <v>0</v>
      </c>
      <c r="Z548">
        <v>3</v>
      </c>
      <c r="AA548">
        <v>2</v>
      </c>
      <c r="AB548">
        <v>2</v>
      </c>
      <c r="AC548">
        <v>0</v>
      </c>
      <c r="AD548">
        <v>5</v>
      </c>
      <c r="AF548" s="110" t="s">
        <v>443</v>
      </c>
      <c r="AG548">
        <v>3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</v>
      </c>
      <c r="X549">
        <v>0</v>
      </c>
      <c r="Y549">
        <v>0</v>
      </c>
      <c r="Z549">
        <v>1</v>
      </c>
      <c r="AA549">
        <v>2</v>
      </c>
      <c r="AB549">
        <v>2</v>
      </c>
      <c r="AC549">
        <v>1</v>
      </c>
      <c r="AD549">
        <v>0</v>
      </c>
      <c r="AF549" s="110" t="s">
        <v>444</v>
      </c>
      <c r="AG549">
        <v>1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2</v>
      </c>
      <c r="X550">
        <v>4</v>
      </c>
      <c r="Y550">
        <v>0</v>
      </c>
      <c r="Z550">
        <v>2</v>
      </c>
      <c r="AA550">
        <v>4</v>
      </c>
      <c r="AB550">
        <v>0</v>
      </c>
      <c r="AC550">
        <v>1</v>
      </c>
      <c r="AD550">
        <v>1</v>
      </c>
      <c r="AF550" s="110" t="s">
        <v>445</v>
      </c>
      <c r="AG550">
        <v>1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1</v>
      </c>
      <c r="AD552">
        <v>0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4</v>
      </c>
      <c r="X553">
        <v>2</v>
      </c>
      <c r="Y553">
        <v>3</v>
      </c>
      <c r="Z553">
        <v>1</v>
      </c>
      <c r="AA553">
        <v>3</v>
      </c>
      <c r="AB553">
        <v>0</v>
      </c>
      <c r="AC553">
        <v>5</v>
      </c>
      <c r="AD553">
        <v>1</v>
      </c>
      <c r="AF553" s="110" t="s">
        <v>448</v>
      </c>
      <c r="AG553">
        <v>0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1</v>
      </c>
      <c r="Z555">
        <v>1</v>
      </c>
      <c r="AA555">
        <v>1</v>
      </c>
      <c r="AB555">
        <v>0</v>
      </c>
      <c r="AC555">
        <v>3</v>
      </c>
      <c r="AD555">
        <v>0</v>
      </c>
      <c r="AF555" s="110" t="s">
        <v>450</v>
      </c>
      <c r="AG555">
        <v>0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1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2</v>
      </c>
      <c r="W558">
        <v>4</v>
      </c>
      <c r="X558">
        <v>1</v>
      </c>
      <c r="Y558">
        <v>2</v>
      </c>
      <c r="Z558">
        <v>0</v>
      </c>
      <c r="AA558">
        <v>2</v>
      </c>
      <c r="AB558">
        <v>0</v>
      </c>
      <c r="AC558">
        <v>2</v>
      </c>
      <c r="AD558">
        <v>0</v>
      </c>
      <c r="AF558" s="110" t="s">
        <v>453</v>
      </c>
      <c r="AG558">
        <v>0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1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F560" s="110" t="s">
        <v>455</v>
      </c>
      <c r="AG560">
        <v>0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X561">
        <v>2</v>
      </c>
      <c r="Y561">
        <v>1</v>
      </c>
      <c r="Z561">
        <v>1</v>
      </c>
      <c r="AA561">
        <v>0</v>
      </c>
      <c r="AB561">
        <v>0</v>
      </c>
      <c r="AC561">
        <v>1</v>
      </c>
      <c r="AD561">
        <v>1</v>
      </c>
      <c r="AF561" s="110" t="s">
        <v>456</v>
      </c>
      <c r="AG561">
        <v>0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1</v>
      </c>
      <c r="Z564">
        <v>0</v>
      </c>
      <c r="AA564">
        <v>0</v>
      </c>
      <c r="AB564">
        <v>0</v>
      </c>
      <c r="AC564">
        <v>0</v>
      </c>
      <c r="AD564">
        <v>0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1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1</v>
      </c>
      <c r="Y569">
        <v>0</v>
      </c>
      <c r="Z569">
        <v>1</v>
      </c>
      <c r="AA569">
        <v>0</v>
      </c>
      <c r="AB569">
        <v>0</v>
      </c>
      <c r="AC569">
        <v>1</v>
      </c>
      <c r="AD569">
        <v>0</v>
      </c>
      <c r="AF569" s="110" t="s">
        <v>464</v>
      </c>
      <c r="AG569">
        <v>0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</v>
      </c>
      <c r="W572">
        <v>1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F572" s="110" t="s">
        <v>467</v>
      </c>
      <c r="AG572">
        <v>0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F574" s="110" t="s">
        <v>469</v>
      </c>
      <c r="AG574">
        <v>0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F575" s="110" t="s">
        <v>470</v>
      </c>
      <c r="AG575">
        <v>0</v>
      </c>
    </row>
    <row r="576" spans="1:33" ht="12.75">
      <c r="A576" s="110" t="s">
        <v>864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F576" s="110" t="s">
        <v>864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491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491</v>
      </c>
      <c r="AG580">
        <v>0</v>
      </c>
    </row>
    <row r="581" spans="1:33" ht="12.75">
      <c r="A581" s="110" t="s">
        <v>492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492</v>
      </c>
      <c r="AG581">
        <v>0</v>
      </c>
    </row>
    <row r="582" spans="1:33" ht="12.75">
      <c r="A582" s="110" t="s">
        <v>493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493</v>
      </c>
      <c r="AG582">
        <v>0</v>
      </c>
    </row>
    <row r="583" spans="1:33" ht="12.75">
      <c r="A583" s="110" t="s">
        <v>494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F583" s="110" t="s">
        <v>494</v>
      </c>
      <c r="AG583">
        <v>0</v>
      </c>
    </row>
    <row r="584" spans="1:33" ht="12.75">
      <c r="A584" s="110" t="s">
        <v>495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F584" s="110" t="s">
        <v>495</v>
      </c>
      <c r="AG584">
        <v>0</v>
      </c>
    </row>
    <row r="585" spans="1:33" ht="12.75">
      <c r="A585" s="110" t="s">
        <v>496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496</v>
      </c>
      <c r="AG585">
        <v>0</v>
      </c>
    </row>
    <row r="586" spans="1:33" ht="12.75">
      <c r="A586" s="110" t="s">
        <v>497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497</v>
      </c>
      <c r="AG586">
        <v>0</v>
      </c>
    </row>
    <row r="587" spans="1:33" ht="12.75">
      <c r="A587" s="110" t="s">
        <v>498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F587" s="110" t="s">
        <v>498</v>
      </c>
      <c r="AG587">
        <v>0</v>
      </c>
    </row>
    <row r="588" spans="1:33" ht="12.75">
      <c r="A588" s="110" t="s">
        <v>499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F588" s="110" t="s">
        <v>499</v>
      </c>
      <c r="AG588">
        <v>0</v>
      </c>
    </row>
    <row r="589" spans="1:33" ht="12.75">
      <c r="A589" s="110" t="s">
        <v>500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1</v>
      </c>
      <c r="AD589">
        <v>0</v>
      </c>
      <c r="AF589" s="110" t="s">
        <v>500</v>
      </c>
      <c r="AG589">
        <v>0</v>
      </c>
    </row>
    <row r="590" spans="1:33" ht="12.75">
      <c r="A590" s="110" t="s">
        <v>501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501</v>
      </c>
      <c r="AG590">
        <v>0</v>
      </c>
    </row>
    <row r="591" spans="1:33" ht="12.75">
      <c r="A591" s="110" t="s">
        <v>502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1</v>
      </c>
      <c r="AD591">
        <v>0</v>
      </c>
      <c r="AF591" s="110" t="s">
        <v>502</v>
      </c>
      <c r="AG591">
        <v>0</v>
      </c>
    </row>
    <row r="592" spans="1:33" ht="12.75">
      <c r="A592" s="110" t="s">
        <v>503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F592" s="110" t="s">
        <v>503</v>
      </c>
      <c r="AG592">
        <v>0</v>
      </c>
    </row>
    <row r="593" spans="1:33" ht="12.75">
      <c r="A593" s="110" t="s">
        <v>504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2</v>
      </c>
      <c r="AA593">
        <v>1</v>
      </c>
      <c r="AB593">
        <v>0</v>
      </c>
      <c r="AC593">
        <v>0</v>
      </c>
      <c r="AD593">
        <v>0</v>
      </c>
      <c r="AF593" s="110" t="s">
        <v>504</v>
      </c>
      <c r="AG593">
        <v>0</v>
      </c>
    </row>
    <row r="594" spans="1:33" ht="12.75">
      <c r="A594" s="110" t="s">
        <v>505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505</v>
      </c>
      <c r="AG594">
        <v>0</v>
      </c>
    </row>
    <row r="595" spans="1:33" ht="12.75">
      <c r="A595" s="110" t="s">
        <v>506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1</v>
      </c>
      <c r="AA595">
        <v>0</v>
      </c>
      <c r="AB595">
        <v>0</v>
      </c>
      <c r="AC595">
        <v>0</v>
      </c>
      <c r="AD595">
        <v>0</v>
      </c>
      <c r="AF595" s="110" t="s">
        <v>506</v>
      </c>
      <c r="AG595">
        <v>0</v>
      </c>
    </row>
    <row r="596" spans="1:33" ht="12.75">
      <c r="A596" s="110" t="s">
        <v>507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1</v>
      </c>
      <c r="AB596">
        <v>0</v>
      </c>
      <c r="AC596">
        <v>0</v>
      </c>
      <c r="AD596">
        <v>0</v>
      </c>
      <c r="AF596" s="110" t="s">
        <v>507</v>
      </c>
      <c r="AG596">
        <v>0</v>
      </c>
    </row>
    <row r="597" spans="1:33" ht="12.75">
      <c r="A597" s="110" t="s">
        <v>508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3</v>
      </c>
      <c r="W597">
        <v>3</v>
      </c>
      <c r="X597">
        <v>0</v>
      </c>
      <c r="Y597">
        <v>0</v>
      </c>
      <c r="Z597">
        <v>2</v>
      </c>
      <c r="AA597">
        <v>3</v>
      </c>
      <c r="AB597">
        <v>1</v>
      </c>
      <c r="AC597">
        <v>1</v>
      </c>
      <c r="AD597">
        <v>4</v>
      </c>
      <c r="AF597" s="110" t="s">
        <v>508</v>
      </c>
      <c r="AG597">
        <v>2</v>
      </c>
    </row>
    <row r="598" spans="1:33" ht="12.75">
      <c r="A598" s="110" t="s">
        <v>509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2</v>
      </c>
      <c r="X598">
        <v>0</v>
      </c>
      <c r="Y598">
        <v>0</v>
      </c>
      <c r="Z598">
        <v>0</v>
      </c>
      <c r="AA598">
        <v>1</v>
      </c>
      <c r="AB598">
        <v>0</v>
      </c>
      <c r="AC598">
        <v>1</v>
      </c>
      <c r="AD598">
        <v>1</v>
      </c>
      <c r="AF598" s="110" t="s">
        <v>509</v>
      </c>
      <c r="AG598">
        <v>1</v>
      </c>
    </row>
    <row r="599" spans="1:33" ht="12.75">
      <c r="A599" s="110" t="s">
        <v>510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1</v>
      </c>
      <c r="AB599">
        <v>0</v>
      </c>
      <c r="AC599">
        <v>0</v>
      </c>
      <c r="AD599">
        <v>1</v>
      </c>
      <c r="AF599" s="110" t="s">
        <v>510</v>
      </c>
      <c r="AG599">
        <v>0</v>
      </c>
    </row>
    <row r="600" spans="1:33" ht="12.75">
      <c r="A600" s="110" t="s">
        <v>511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1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F600" s="110" t="s">
        <v>511</v>
      </c>
      <c r="AG600">
        <v>0</v>
      </c>
    </row>
    <row r="601" spans="1:33" ht="12.75">
      <c r="A601" s="110" t="s">
        <v>512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2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512</v>
      </c>
      <c r="AG601">
        <v>0</v>
      </c>
    </row>
    <row r="602" spans="1:33" ht="12.75">
      <c r="A602" s="110" t="s">
        <v>513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513</v>
      </c>
      <c r="AG602">
        <v>0</v>
      </c>
    </row>
    <row r="603" spans="1:33" ht="12.75">
      <c r="A603" s="110" t="s">
        <v>514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2</v>
      </c>
      <c r="AA603">
        <v>0</v>
      </c>
      <c r="AB603">
        <v>0</v>
      </c>
      <c r="AC603">
        <v>0</v>
      </c>
      <c r="AD603">
        <v>2</v>
      </c>
      <c r="AF603" s="110" t="s">
        <v>514</v>
      </c>
      <c r="AG603">
        <v>0</v>
      </c>
    </row>
    <row r="604" spans="1:33" ht="12.75">
      <c r="A604" s="110" t="s">
        <v>515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F604" s="110" t="s">
        <v>515</v>
      </c>
      <c r="AG604">
        <v>0</v>
      </c>
    </row>
    <row r="605" spans="1:33" ht="12.75">
      <c r="A605" s="110" t="s">
        <v>516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1</v>
      </c>
      <c r="AB605">
        <v>0</v>
      </c>
      <c r="AC605">
        <v>0</v>
      </c>
      <c r="AD605">
        <v>0</v>
      </c>
      <c r="AF605" s="110" t="s">
        <v>516</v>
      </c>
      <c r="AG605">
        <v>0</v>
      </c>
    </row>
    <row r="606" spans="1:33" ht="12.75">
      <c r="A606" s="110" t="s">
        <v>517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517</v>
      </c>
      <c r="AG606">
        <v>0</v>
      </c>
    </row>
    <row r="607" spans="1:33" ht="12.75">
      <c r="A607" s="110" t="s">
        <v>518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1</v>
      </c>
      <c r="AC607">
        <v>0</v>
      </c>
      <c r="AD607">
        <v>0</v>
      </c>
      <c r="AF607" s="110" t="s">
        <v>518</v>
      </c>
      <c r="AG607">
        <v>1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13</v>
      </c>
      <c r="W609">
        <v>18</v>
      </c>
      <c r="X609">
        <v>19</v>
      </c>
      <c r="Y609">
        <v>10</v>
      </c>
      <c r="Z609">
        <v>14</v>
      </c>
      <c r="AA609">
        <v>24</v>
      </c>
      <c r="AB609">
        <v>10</v>
      </c>
      <c r="AC609">
        <v>18</v>
      </c>
      <c r="AD609">
        <v>21</v>
      </c>
      <c r="AF609" s="110" t="s">
        <v>18</v>
      </c>
      <c r="AG609">
        <v>9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488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>
        <v>2008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F629" s="110" t="s">
        <v>63</v>
      </c>
      <c r="AG629">
        <v>0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F633" s="110" t="s">
        <v>18</v>
      </c>
      <c r="AG633">
        <v>0</v>
      </c>
    </row>
    <row r="635" ht="12.75">
      <c r="A635" s="110" t="s">
        <v>171</v>
      </c>
    </row>
    <row r="636" ht="12.75">
      <c r="A636" s="110" t="s">
        <v>866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108.57</v>
      </c>
      <c r="I638">
        <v>90.32</v>
      </c>
      <c r="J638">
        <v>103.45</v>
      </c>
      <c r="K638">
        <v>95.83</v>
      </c>
      <c r="L638">
        <v>74.29</v>
      </c>
      <c r="M638">
        <v>88.24</v>
      </c>
      <c r="N638">
        <v>82.35</v>
      </c>
      <c r="O638">
        <v>70</v>
      </c>
      <c r="P638">
        <v>56.1</v>
      </c>
      <c r="Q638">
        <v>65.85</v>
      </c>
      <c r="R638">
        <v>82.96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91.43</v>
      </c>
      <c r="I640">
        <v>132.26</v>
      </c>
      <c r="J640">
        <v>34.48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2.44</v>
      </c>
      <c r="Q640">
        <v>0</v>
      </c>
      <c r="R640">
        <v>23.46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85.71</v>
      </c>
      <c r="I641">
        <v>112.9</v>
      </c>
      <c r="J641">
        <v>106.9</v>
      </c>
      <c r="K641">
        <v>100</v>
      </c>
      <c r="L641">
        <v>134.29</v>
      </c>
      <c r="M641">
        <v>132.35</v>
      </c>
      <c r="N641">
        <v>100</v>
      </c>
      <c r="O641">
        <v>130</v>
      </c>
      <c r="P641">
        <v>117.07</v>
      </c>
      <c r="Q641">
        <v>65.85</v>
      </c>
      <c r="R641">
        <v>107.26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325.45</v>
      </c>
      <c r="I642">
        <v>68.15</v>
      </c>
      <c r="J642">
        <v>72.73</v>
      </c>
      <c r="K642">
        <v>99.71</v>
      </c>
      <c r="L642">
        <v>88</v>
      </c>
      <c r="M642">
        <v>82.87</v>
      </c>
      <c r="N642">
        <v>84.51</v>
      </c>
      <c r="O642">
        <v>69.13</v>
      </c>
      <c r="P642">
        <v>73.08</v>
      </c>
      <c r="Q642">
        <v>70.78</v>
      </c>
      <c r="R642">
        <v>99.05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168.57</v>
      </c>
      <c r="I643">
        <v>125.81</v>
      </c>
      <c r="J643">
        <v>113.79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36.59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108.57</v>
      </c>
      <c r="I645">
        <v>119.35</v>
      </c>
      <c r="J645">
        <v>103.45</v>
      </c>
      <c r="K645">
        <v>77.08</v>
      </c>
      <c r="L645">
        <v>145.71</v>
      </c>
      <c r="M645">
        <v>138.24</v>
      </c>
      <c r="N645">
        <v>105.88</v>
      </c>
      <c r="O645">
        <v>136.67</v>
      </c>
      <c r="P645">
        <v>117.07</v>
      </c>
      <c r="Q645">
        <v>73.17</v>
      </c>
      <c r="R645">
        <v>110.34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119.32</v>
      </c>
      <c r="I646">
        <v>109.22</v>
      </c>
      <c r="J646">
        <v>113.93</v>
      </c>
      <c r="K646">
        <v>100.9</v>
      </c>
      <c r="L646">
        <v>94.32</v>
      </c>
      <c r="M646">
        <v>96.8</v>
      </c>
      <c r="N646">
        <v>94.57</v>
      </c>
      <c r="O646">
        <v>104.02</v>
      </c>
      <c r="P646">
        <v>105.37</v>
      </c>
      <c r="Q646">
        <v>92.99</v>
      </c>
      <c r="R646">
        <v>102.87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119.81</v>
      </c>
      <c r="I647">
        <v>107.77</v>
      </c>
      <c r="J647">
        <v>109.45</v>
      </c>
      <c r="K647">
        <v>101.81</v>
      </c>
      <c r="L647">
        <v>99.13</v>
      </c>
      <c r="M647">
        <v>96.35</v>
      </c>
      <c r="N647">
        <v>92.31</v>
      </c>
      <c r="O647">
        <v>111.06</v>
      </c>
      <c r="P647">
        <v>107.8</v>
      </c>
      <c r="Q647">
        <v>91.59</v>
      </c>
      <c r="R647">
        <v>103.44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67.65</v>
      </c>
      <c r="O648">
        <v>136.67</v>
      </c>
      <c r="P648">
        <v>104.88</v>
      </c>
      <c r="Q648">
        <v>73.17</v>
      </c>
      <c r="R648">
        <v>38.27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68.97</v>
      </c>
      <c r="K649">
        <v>77.08</v>
      </c>
      <c r="L649">
        <v>145.71</v>
      </c>
      <c r="M649">
        <v>138.24</v>
      </c>
      <c r="N649">
        <v>105.88</v>
      </c>
      <c r="O649">
        <v>136.67</v>
      </c>
      <c r="P649">
        <v>117.07</v>
      </c>
      <c r="Q649">
        <v>70.73</v>
      </c>
      <c r="R649">
        <v>86.31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108.57</v>
      </c>
      <c r="I650">
        <v>122.58</v>
      </c>
      <c r="J650">
        <v>34.48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24.02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142.86</v>
      </c>
      <c r="I651">
        <v>77.14</v>
      </c>
      <c r="J651">
        <v>132.26</v>
      </c>
      <c r="K651">
        <v>117.24</v>
      </c>
      <c r="L651">
        <v>83.33</v>
      </c>
      <c r="M651">
        <v>82.86</v>
      </c>
      <c r="N651">
        <v>82.35</v>
      </c>
      <c r="O651">
        <v>85.29</v>
      </c>
      <c r="P651">
        <v>140</v>
      </c>
      <c r="Q651">
        <v>104.88</v>
      </c>
      <c r="R651">
        <v>103.13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4.17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0.57</v>
      </c>
      <c r="S652">
        <v>0</v>
      </c>
    </row>
    <row r="653" spans="1:19" ht="12.75">
      <c r="A653" t="s">
        <v>519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82.35</v>
      </c>
      <c r="O653">
        <v>70</v>
      </c>
      <c r="P653">
        <v>56.1</v>
      </c>
      <c r="Q653">
        <v>65.85</v>
      </c>
      <c r="R653">
        <v>67.81</v>
      </c>
      <c r="S653">
        <v>0</v>
      </c>
    </row>
    <row r="654" spans="1:19" ht="12.75">
      <c r="A654" t="s">
        <v>520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100</v>
      </c>
      <c r="O654">
        <v>130</v>
      </c>
      <c r="P654">
        <v>117.07</v>
      </c>
      <c r="Q654">
        <v>65.85</v>
      </c>
      <c r="R654">
        <v>101.37</v>
      </c>
      <c r="S654">
        <v>0</v>
      </c>
    </row>
    <row r="655" spans="1:19" ht="12.75">
      <c r="A655" t="s">
        <v>521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105.88</v>
      </c>
      <c r="O655">
        <v>136.67</v>
      </c>
      <c r="P655">
        <v>117.07</v>
      </c>
      <c r="Q655">
        <v>73.17</v>
      </c>
      <c r="R655">
        <v>106.16</v>
      </c>
      <c r="S655">
        <v>0</v>
      </c>
    </row>
    <row r="656" spans="1:19" ht="12.75">
      <c r="A656" t="s">
        <v>867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105.88</v>
      </c>
      <c r="O656">
        <v>136.67</v>
      </c>
      <c r="P656">
        <v>117.07</v>
      </c>
      <c r="Q656">
        <v>70.73</v>
      </c>
      <c r="R656">
        <v>105.48</v>
      </c>
      <c r="S656">
        <v>0</v>
      </c>
    </row>
    <row r="657" spans="1:19" ht="12.75">
      <c r="A657" t="s">
        <v>522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82.35</v>
      </c>
      <c r="O657">
        <v>85.29</v>
      </c>
      <c r="P657">
        <v>140</v>
      </c>
      <c r="Q657">
        <v>104.88</v>
      </c>
      <c r="R657">
        <v>102.16</v>
      </c>
      <c r="S657">
        <v>0</v>
      </c>
    </row>
    <row r="658" spans="1:19" ht="12.75">
      <c r="A658" t="s">
        <v>523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105.88</v>
      </c>
      <c r="O658">
        <v>136.67</v>
      </c>
      <c r="P658">
        <v>117.07</v>
      </c>
      <c r="Q658">
        <v>70.73</v>
      </c>
      <c r="R658">
        <v>105.48</v>
      </c>
      <c r="S658">
        <v>0</v>
      </c>
    </row>
    <row r="659" spans="1:19" ht="12.75">
      <c r="A659" t="s">
        <v>868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105.88</v>
      </c>
      <c r="O659">
        <v>136.67</v>
      </c>
      <c r="P659">
        <v>119.51</v>
      </c>
      <c r="Q659">
        <v>70.73</v>
      </c>
      <c r="R659">
        <v>106.16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159.28</v>
      </c>
      <c r="I660">
        <v>81.36</v>
      </c>
      <c r="J660">
        <v>82.22</v>
      </c>
      <c r="K660">
        <v>76.15</v>
      </c>
      <c r="L660">
        <v>76.4</v>
      </c>
      <c r="M660">
        <v>76.05</v>
      </c>
      <c r="N660">
        <v>78.5</v>
      </c>
      <c r="O660">
        <v>83.86</v>
      </c>
      <c r="P660">
        <v>82.86</v>
      </c>
      <c r="Q660">
        <v>67.31</v>
      </c>
      <c r="R660">
        <v>85.09</v>
      </c>
      <c r="S660">
        <v>0</v>
      </c>
    </row>
    <row r="662" ht="12.75">
      <c r="A662" s="110" t="s">
        <v>291</v>
      </c>
    </row>
    <row r="663" ht="12.75">
      <c r="A663" s="110" t="s">
        <v>489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12.75">
      <c r="A675" s="110">
        <v>2008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12.75">
      <c r="A676" s="110">
        <v>2009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869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3441</v>
      </c>
      <c r="C689">
        <v>987</v>
      </c>
      <c r="D689">
        <v>17</v>
      </c>
      <c r="E689">
        <v>79</v>
      </c>
      <c r="F689">
        <v>18</v>
      </c>
      <c r="G689">
        <v>79</v>
      </c>
    </row>
    <row r="690" spans="1:7" ht="12.75">
      <c r="A690" s="110">
        <v>2005</v>
      </c>
      <c r="B690">
        <v>3475</v>
      </c>
      <c r="C690">
        <v>1008</v>
      </c>
      <c r="D690">
        <v>20</v>
      </c>
      <c r="E690">
        <v>83</v>
      </c>
      <c r="F690">
        <v>17</v>
      </c>
      <c r="G690">
        <v>79</v>
      </c>
    </row>
    <row r="691" spans="1:7" ht="12.75">
      <c r="A691" s="110">
        <v>2006</v>
      </c>
      <c r="B691">
        <v>3592</v>
      </c>
      <c r="C691">
        <v>1042</v>
      </c>
      <c r="D691">
        <v>22</v>
      </c>
      <c r="E691">
        <v>86</v>
      </c>
      <c r="F691">
        <v>12</v>
      </c>
      <c r="G691">
        <v>84</v>
      </c>
    </row>
    <row r="692" spans="1:7" ht="12.75">
      <c r="A692" s="110">
        <v>2007</v>
      </c>
      <c r="B692">
        <v>3634</v>
      </c>
      <c r="C692">
        <v>1062</v>
      </c>
      <c r="D692">
        <v>17</v>
      </c>
      <c r="E692">
        <v>96</v>
      </c>
      <c r="F692">
        <v>19</v>
      </c>
      <c r="G692">
        <v>83</v>
      </c>
    </row>
    <row r="693" spans="1:7" ht="12.75">
      <c r="A693" s="110">
        <v>2008</v>
      </c>
      <c r="B693">
        <v>3738</v>
      </c>
      <c r="C693">
        <v>1094</v>
      </c>
      <c r="D693">
        <v>21</v>
      </c>
      <c r="E693">
        <v>83</v>
      </c>
      <c r="F693">
        <v>25</v>
      </c>
      <c r="G693">
        <v>80</v>
      </c>
    </row>
    <row r="694" spans="1:7" ht="12.75">
      <c r="A694" s="110">
        <v>2009</v>
      </c>
      <c r="B694">
        <v>3763</v>
      </c>
      <c r="C694">
        <v>1108</v>
      </c>
      <c r="D694">
        <v>16</v>
      </c>
      <c r="E694">
        <v>76</v>
      </c>
      <c r="F694">
        <v>18</v>
      </c>
      <c r="G694">
        <v>73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489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490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870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11776</v>
      </c>
      <c r="C743">
        <v>11746</v>
      </c>
      <c r="D743">
        <v>502</v>
      </c>
      <c r="E743">
        <v>501</v>
      </c>
      <c r="F743">
        <v>147</v>
      </c>
      <c r="G743">
        <v>107</v>
      </c>
      <c r="H743">
        <v>275</v>
      </c>
      <c r="I743">
        <v>269</v>
      </c>
      <c r="J743">
        <v>43</v>
      </c>
      <c r="K743">
        <v>0</v>
      </c>
      <c r="L743">
        <v>490</v>
      </c>
      <c r="M743">
        <v>490</v>
      </c>
      <c r="N743">
        <v>10</v>
      </c>
      <c r="O743">
        <v>0</v>
      </c>
      <c r="P743">
        <v>1</v>
      </c>
      <c r="Q743">
        <v>1</v>
      </c>
    </row>
    <row r="744" spans="1:17" ht="12.75">
      <c r="A744" s="110">
        <v>2005</v>
      </c>
      <c r="B744">
        <v>11380</v>
      </c>
      <c r="C744">
        <v>10970</v>
      </c>
      <c r="D744">
        <v>442</v>
      </c>
      <c r="E744">
        <v>442</v>
      </c>
      <c r="F744">
        <v>147</v>
      </c>
      <c r="G744">
        <v>102</v>
      </c>
      <c r="H744">
        <v>184</v>
      </c>
      <c r="I744">
        <v>183</v>
      </c>
      <c r="J744">
        <v>40</v>
      </c>
      <c r="K744">
        <v>0</v>
      </c>
      <c r="L744">
        <v>433</v>
      </c>
      <c r="M744">
        <v>481</v>
      </c>
      <c r="N744">
        <v>0</v>
      </c>
      <c r="O744">
        <v>2</v>
      </c>
      <c r="P744">
        <v>2</v>
      </c>
      <c r="Q744">
        <v>1</v>
      </c>
    </row>
    <row r="745" spans="1:17" ht="12.75">
      <c r="A745" s="110">
        <v>2006</v>
      </c>
      <c r="B745">
        <v>11560</v>
      </c>
      <c r="C745">
        <v>12400</v>
      </c>
      <c r="D745">
        <v>409</v>
      </c>
      <c r="E745">
        <v>392</v>
      </c>
      <c r="F745">
        <v>140</v>
      </c>
      <c r="G745">
        <v>110</v>
      </c>
      <c r="H745">
        <v>225</v>
      </c>
      <c r="I745">
        <v>225</v>
      </c>
      <c r="J745">
        <v>34</v>
      </c>
      <c r="K745">
        <v>0</v>
      </c>
      <c r="L745">
        <v>336</v>
      </c>
      <c r="M745">
        <v>449</v>
      </c>
      <c r="N745">
        <v>0</v>
      </c>
      <c r="O745">
        <v>2</v>
      </c>
      <c r="P745">
        <v>0</v>
      </c>
      <c r="Q745">
        <v>0</v>
      </c>
    </row>
    <row r="746" spans="1:17" ht="12.75">
      <c r="A746" s="110">
        <v>2007</v>
      </c>
      <c r="B746">
        <v>12793</v>
      </c>
      <c r="C746">
        <v>12696</v>
      </c>
      <c r="D746">
        <v>407</v>
      </c>
      <c r="E746">
        <v>382</v>
      </c>
      <c r="F746">
        <v>127</v>
      </c>
      <c r="G746">
        <v>86</v>
      </c>
      <c r="H746">
        <v>270</v>
      </c>
      <c r="I746">
        <v>266</v>
      </c>
      <c r="J746">
        <v>31</v>
      </c>
      <c r="K746">
        <v>0</v>
      </c>
      <c r="L746">
        <v>376</v>
      </c>
      <c r="M746">
        <v>354</v>
      </c>
      <c r="N746">
        <v>1</v>
      </c>
      <c r="O746">
        <v>0</v>
      </c>
      <c r="P746">
        <v>0</v>
      </c>
      <c r="Q746">
        <v>1</v>
      </c>
    </row>
    <row r="747" spans="1:17" ht="12.75">
      <c r="A747" s="110">
        <v>2008</v>
      </c>
      <c r="B747">
        <v>13608</v>
      </c>
      <c r="C747">
        <v>12968</v>
      </c>
      <c r="D747">
        <v>530</v>
      </c>
      <c r="E747">
        <v>530</v>
      </c>
      <c r="F747">
        <v>173</v>
      </c>
      <c r="G747">
        <v>134</v>
      </c>
      <c r="H747">
        <v>228</v>
      </c>
      <c r="I747">
        <v>226</v>
      </c>
      <c r="J747">
        <v>41</v>
      </c>
      <c r="K747">
        <v>0</v>
      </c>
      <c r="L747">
        <v>528</v>
      </c>
      <c r="M747">
        <v>459</v>
      </c>
      <c r="N747">
        <v>0</v>
      </c>
      <c r="O747">
        <v>0</v>
      </c>
      <c r="P747">
        <v>6</v>
      </c>
      <c r="Q747">
        <v>0</v>
      </c>
    </row>
    <row r="748" spans="1:17" ht="12.75">
      <c r="A748" s="110">
        <v>2009</v>
      </c>
      <c r="B748">
        <v>13659</v>
      </c>
      <c r="C748">
        <v>13216</v>
      </c>
      <c r="D748">
        <v>381</v>
      </c>
      <c r="E748">
        <v>381</v>
      </c>
      <c r="F748">
        <v>112</v>
      </c>
      <c r="G748">
        <v>94</v>
      </c>
      <c r="H748">
        <v>291</v>
      </c>
      <c r="I748">
        <v>286</v>
      </c>
      <c r="J748">
        <v>34</v>
      </c>
      <c r="K748">
        <v>0</v>
      </c>
      <c r="L748">
        <v>371</v>
      </c>
      <c r="M748">
        <v>534</v>
      </c>
      <c r="N748">
        <v>0</v>
      </c>
      <c r="O748">
        <v>2</v>
      </c>
      <c r="P748">
        <v>1</v>
      </c>
      <c r="Q748">
        <v>1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490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871</v>
      </c>
    </row>
    <row r="772" spans="1:14" ht="12.75">
      <c r="A772" s="110" t="s">
        <v>22</v>
      </c>
      <c r="B772" t="s">
        <v>872</v>
      </c>
      <c r="C772" t="s">
        <v>873</v>
      </c>
      <c r="D772" t="s">
        <v>874</v>
      </c>
      <c r="E772" t="s">
        <v>875</v>
      </c>
      <c r="F772" t="s">
        <v>876</v>
      </c>
      <c r="G772" t="s">
        <v>877</v>
      </c>
      <c r="H772" t="s">
        <v>878</v>
      </c>
      <c r="I772" t="s">
        <v>879</v>
      </c>
      <c r="J772" t="s">
        <v>880</v>
      </c>
      <c r="K772" t="s">
        <v>881</v>
      </c>
      <c r="L772" t="s">
        <v>882</v>
      </c>
      <c r="M772" t="s">
        <v>883</v>
      </c>
      <c r="N772" t="s">
        <v>884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383.97</v>
      </c>
      <c r="C779">
        <v>310.33</v>
      </c>
      <c r="D779">
        <v>61.85</v>
      </c>
      <c r="E779">
        <v>73.99</v>
      </c>
      <c r="F779">
        <v>7.48</v>
      </c>
      <c r="G779">
        <v>16.11</v>
      </c>
      <c r="H779">
        <v>16.11</v>
      </c>
      <c r="I779">
        <v>4.36</v>
      </c>
      <c r="J779">
        <v>1345055.93</v>
      </c>
      <c r="K779">
        <v>1087074</v>
      </c>
      <c r="L779">
        <v>6749393.83</v>
      </c>
      <c r="M779">
        <v>216655.67</v>
      </c>
      <c r="N779">
        <v>995219.81</v>
      </c>
    </row>
    <row r="780" spans="1:14" ht="12.75">
      <c r="A780" s="110">
        <v>2007</v>
      </c>
      <c r="B780">
        <v>414.74</v>
      </c>
      <c r="C780">
        <v>348.65</v>
      </c>
      <c r="D780">
        <v>66.09</v>
      </c>
      <c r="E780">
        <v>60.12</v>
      </c>
      <c r="F780">
        <v>10.35</v>
      </c>
      <c r="G780">
        <v>15.94</v>
      </c>
      <c r="H780">
        <v>15.83</v>
      </c>
      <c r="I780">
        <v>9.05</v>
      </c>
      <c r="J780">
        <v>1450766.46</v>
      </c>
      <c r="K780">
        <v>1219566.89</v>
      </c>
      <c r="L780">
        <v>7703072</v>
      </c>
      <c r="M780">
        <v>231199.57</v>
      </c>
      <c r="N780">
        <v>872178.7</v>
      </c>
    </row>
    <row r="781" spans="1:14" ht="12.75">
      <c r="A781" s="110">
        <v>2008</v>
      </c>
      <c r="B781">
        <v>507.12</v>
      </c>
      <c r="C781">
        <v>434.6</v>
      </c>
      <c r="D781">
        <v>71.68</v>
      </c>
      <c r="E781">
        <v>65.2</v>
      </c>
      <c r="F781">
        <v>10.38</v>
      </c>
      <c r="G781">
        <v>14.13</v>
      </c>
      <c r="H781">
        <v>17.22</v>
      </c>
      <c r="I781">
        <v>6.65</v>
      </c>
      <c r="J781">
        <v>1847928.66</v>
      </c>
      <c r="K781">
        <v>1583665.73</v>
      </c>
      <c r="L781">
        <v>9199189.95</v>
      </c>
      <c r="M781">
        <v>261199.48</v>
      </c>
      <c r="N781">
        <v>1204891.95</v>
      </c>
    </row>
    <row r="782" spans="1:14" ht="12.75">
      <c r="A782" s="110">
        <v>2009</v>
      </c>
      <c r="B782">
        <v>492.67</v>
      </c>
      <c r="C782">
        <v>395.14</v>
      </c>
      <c r="D782">
        <v>81.74</v>
      </c>
      <c r="E782">
        <v>67.74</v>
      </c>
      <c r="F782">
        <v>1.08</v>
      </c>
      <c r="G782">
        <v>16.59</v>
      </c>
      <c r="H782">
        <v>15.66</v>
      </c>
      <c r="I782">
        <v>8.13</v>
      </c>
      <c r="J782">
        <v>1818946.89</v>
      </c>
      <c r="K782">
        <v>1458861.45</v>
      </c>
      <c r="L782">
        <v>9316738.59</v>
      </c>
      <c r="M782">
        <v>301790.12</v>
      </c>
      <c r="N782">
        <v>1232135.93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450.77</v>
      </c>
      <c r="C786">
        <v>373.1</v>
      </c>
      <c r="D786">
        <v>70.51</v>
      </c>
      <c r="E786">
        <v>66.6</v>
      </c>
      <c r="F786">
        <v>7.15</v>
      </c>
      <c r="G786">
        <v>15.64</v>
      </c>
      <c r="H786">
        <v>16.23</v>
      </c>
      <c r="I786">
        <v>7.13</v>
      </c>
      <c r="J786">
        <v>6462697.94</v>
      </c>
      <c r="K786">
        <v>5349168.07</v>
      </c>
      <c r="L786">
        <v>32968394.37</v>
      </c>
      <c r="M786">
        <v>1010844.84</v>
      </c>
      <c r="N786">
        <v>4304426.39</v>
      </c>
    </row>
    <row r="788" ht="12.75">
      <c r="A788" t="s">
        <v>744</v>
      </c>
    </row>
    <row r="789" ht="12.75">
      <c r="A789" s="129">
        <v>2009</v>
      </c>
    </row>
    <row r="790" spans="1:5" ht="12.75">
      <c r="A790" t="s">
        <v>732</v>
      </c>
      <c r="B790" t="s">
        <v>733</v>
      </c>
      <c r="C790" t="s">
        <v>859</v>
      </c>
      <c r="D790" t="s">
        <v>734</v>
      </c>
      <c r="E790" t="s">
        <v>860</v>
      </c>
    </row>
    <row r="791" spans="1:5" ht="12.75">
      <c r="A791" s="110" t="s">
        <v>673</v>
      </c>
      <c r="B791">
        <v>170661</v>
      </c>
      <c r="C791">
        <v>0</v>
      </c>
      <c r="D791">
        <v>170742</v>
      </c>
      <c r="E791">
        <v>0</v>
      </c>
    </row>
    <row r="792" spans="1:5" ht="12.75">
      <c r="A792" s="110" t="s">
        <v>674</v>
      </c>
      <c r="B792">
        <v>456</v>
      </c>
      <c r="C792">
        <v>0</v>
      </c>
      <c r="D792">
        <v>469</v>
      </c>
      <c r="E792">
        <v>0</v>
      </c>
    </row>
    <row r="793" spans="1:5" ht="12.75">
      <c r="A793" s="110" t="s">
        <v>675</v>
      </c>
      <c r="B793">
        <v>585</v>
      </c>
      <c r="C793">
        <v>400.11</v>
      </c>
      <c r="D793">
        <v>738</v>
      </c>
      <c r="E793">
        <v>470.06</v>
      </c>
    </row>
    <row r="794" spans="1:5" ht="12.75">
      <c r="A794" s="110" t="s">
        <v>676</v>
      </c>
      <c r="B794">
        <v>0</v>
      </c>
      <c r="C794">
        <v>0</v>
      </c>
      <c r="D794">
        <v>0</v>
      </c>
      <c r="E794">
        <v>0</v>
      </c>
    </row>
    <row r="795" spans="1:5" ht="12.75">
      <c r="A795" s="110" t="s">
        <v>677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678</v>
      </c>
      <c r="B796">
        <v>222</v>
      </c>
      <c r="C796">
        <v>388.5</v>
      </c>
      <c r="D796">
        <v>222</v>
      </c>
      <c r="E796">
        <v>388.5</v>
      </c>
    </row>
    <row r="797" spans="1:5" ht="12.75">
      <c r="A797" s="110" t="s">
        <v>679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680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681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682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683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684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685</v>
      </c>
      <c r="B803">
        <v>339</v>
      </c>
      <c r="C803">
        <v>1745.85</v>
      </c>
      <c r="D803">
        <v>361</v>
      </c>
      <c r="E803">
        <v>1859.15</v>
      </c>
    </row>
    <row r="804" spans="1:5" ht="12.75">
      <c r="A804" s="110" t="s">
        <v>686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687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688</v>
      </c>
      <c r="B806">
        <v>197</v>
      </c>
      <c r="C806">
        <v>0</v>
      </c>
      <c r="D806">
        <v>197</v>
      </c>
      <c r="E806">
        <v>0</v>
      </c>
    </row>
    <row r="807" spans="1:5" ht="12.75">
      <c r="A807" s="110" t="s">
        <v>689</v>
      </c>
      <c r="B807">
        <v>20730</v>
      </c>
      <c r="C807">
        <v>9135.4</v>
      </c>
      <c r="D807">
        <v>20878</v>
      </c>
      <c r="E807">
        <v>9670.9</v>
      </c>
    </row>
    <row r="808" spans="1:5" ht="12.75">
      <c r="A808" s="110" t="s">
        <v>690</v>
      </c>
      <c r="B808">
        <v>1523</v>
      </c>
      <c r="C808">
        <v>7176.25</v>
      </c>
      <c r="D808">
        <v>1530</v>
      </c>
      <c r="E808">
        <v>7212.3</v>
      </c>
    </row>
    <row r="809" spans="1:5" ht="12.75">
      <c r="A809" s="110" t="s">
        <v>691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692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693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694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695</v>
      </c>
      <c r="B813">
        <v>3479</v>
      </c>
      <c r="C813">
        <v>78.51</v>
      </c>
      <c r="D813">
        <v>3493</v>
      </c>
      <c r="E813">
        <v>140.25</v>
      </c>
    </row>
    <row r="814" spans="1:5" ht="12.75">
      <c r="A814" s="110" t="s">
        <v>718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696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719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697</v>
      </c>
      <c r="B817">
        <v>2208</v>
      </c>
      <c r="C817">
        <v>3211.1</v>
      </c>
      <c r="D817">
        <v>2374</v>
      </c>
      <c r="E817">
        <v>3665.64</v>
      </c>
    </row>
    <row r="818" spans="1:5" ht="12.75">
      <c r="A818" s="110" t="s">
        <v>720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721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698</v>
      </c>
      <c r="B820">
        <v>5</v>
      </c>
      <c r="C820">
        <v>39.52</v>
      </c>
      <c r="D820">
        <v>5</v>
      </c>
      <c r="E820">
        <v>39.52</v>
      </c>
    </row>
    <row r="821" spans="1:5" ht="12.75">
      <c r="A821" s="110" t="s">
        <v>699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700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701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702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703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704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722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705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706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707</v>
      </c>
      <c r="B830">
        <v>562</v>
      </c>
      <c r="C830">
        <v>3146.62</v>
      </c>
      <c r="D830">
        <v>677</v>
      </c>
      <c r="E830">
        <v>5582.1</v>
      </c>
    </row>
    <row r="831" spans="1:5" ht="12.75">
      <c r="A831" s="110" t="s">
        <v>708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723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709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710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711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724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725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726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727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712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713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728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729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730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714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715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716</v>
      </c>
      <c r="B847">
        <v>47</v>
      </c>
      <c r="C847">
        <v>840</v>
      </c>
      <c r="D847">
        <v>54</v>
      </c>
      <c r="E847">
        <v>1040</v>
      </c>
    </row>
    <row r="848" spans="1:5" ht="12.75">
      <c r="A848" s="110" t="s">
        <v>731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717</v>
      </c>
      <c r="B849">
        <v>61</v>
      </c>
      <c r="C849">
        <v>301.95</v>
      </c>
      <c r="D849">
        <v>61</v>
      </c>
      <c r="E849">
        <v>301.95</v>
      </c>
    </row>
    <row r="850" spans="1:5" ht="12.75">
      <c r="A850" s="110" t="s">
        <v>18</v>
      </c>
      <c r="B850">
        <v>201075</v>
      </c>
      <c r="C850">
        <v>26463.81</v>
      </c>
      <c r="D850">
        <v>201801</v>
      </c>
      <c r="E850">
        <v>30370.37</v>
      </c>
    </row>
    <row r="852" spans="1:8" ht="12.75">
      <c r="A852" t="s">
        <v>836</v>
      </c>
      <c r="H852" t="s">
        <v>838</v>
      </c>
    </row>
    <row r="853" spans="1:8" ht="12.75">
      <c r="A853">
        <v>2009</v>
      </c>
      <c r="H853">
        <v>2009</v>
      </c>
    </row>
    <row r="854" spans="1:13" ht="12.75">
      <c r="A854" t="s">
        <v>778</v>
      </c>
      <c r="B854" t="s">
        <v>837</v>
      </c>
      <c r="C854" t="s">
        <v>835</v>
      </c>
      <c r="D854" t="s">
        <v>768</v>
      </c>
      <c r="E854" t="s">
        <v>769</v>
      </c>
      <c r="F854" t="s">
        <v>18</v>
      </c>
      <c r="H854" t="s">
        <v>778</v>
      </c>
      <c r="I854" t="s">
        <v>837</v>
      </c>
      <c r="J854" t="s">
        <v>835</v>
      </c>
      <c r="K854" t="s">
        <v>768</v>
      </c>
      <c r="L854" t="s">
        <v>769</v>
      </c>
      <c r="M854" t="s">
        <v>18</v>
      </c>
    </row>
    <row r="855" spans="1:13" ht="12.75">
      <c r="A855" t="s">
        <v>772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772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773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773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774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774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775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775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776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776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777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777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840</v>
      </c>
      <c r="H864" t="s">
        <v>841</v>
      </c>
    </row>
    <row r="865" spans="1:8" ht="12.75">
      <c r="A865">
        <v>2009</v>
      </c>
      <c r="H865">
        <v>2009</v>
      </c>
    </row>
    <row r="866" spans="1:9" ht="12.75">
      <c r="A866" t="s">
        <v>839</v>
      </c>
      <c r="B866" t="s">
        <v>746</v>
      </c>
      <c r="H866" t="s">
        <v>839</v>
      </c>
      <c r="I866" t="s">
        <v>746</v>
      </c>
    </row>
    <row r="867" spans="1:9" ht="12.75">
      <c r="A867" t="s">
        <v>782</v>
      </c>
      <c r="B867">
        <v>0</v>
      </c>
      <c r="H867" t="s">
        <v>782</v>
      </c>
      <c r="I867">
        <v>0</v>
      </c>
    </row>
    <row r="868" spans="1:9" ht="12.75">
      <c r="A868" t="s">
        <v>783</v>
      </c>
      <c r="B868">
        <v>0</v>
      </c>
      <c r="H868" t="s">
        <v>783</v>
      </c>
      <c r="I868">
        <v>0</v>
      </c>
    </row>
    <row r="869" spans="1:9" ht="12.75">
      <c r="A869" t="s">
        <v>784</v>
      </c>
      <c r="B869">
        <v>0</v>
      </c>
      <c r="H869" t="s">
        <v>784</v>
      </c>
      <c r="I869">
        <v>0</v>
      </c>
    </row>
    <row r="870" spans="1:9" ht="12.75">
      <c r="A870" t="s">
        <v>785</v>
      </c>
      <c r="B870">
        <v>0</v>
      </c>
      <c r="H870" t="s">
        <v>785</v>
      </c>
      <c r="I870">
        <v>0</v>
      </c>
    </row>
    <row r="871" spans="1:9" ht="12.75">
      <c r="A871" t="s">
        <v>786</v>
      </c>
      <c r="B871">
        <v>0</v>
      </c>
      <c r="H871" t="s">
        <v>786</v>
      </c>
      <c r="I871">
        <v>0</v>
      </c>
    </row>
    <row r="872" spans="1:9" ht="12.75">
      <c r="A872" t="s">
        <v>787</v>
      </c>
      <c r="B872">
        <v>0</v>
      </c>
      <c r="H872" t="s">
        <v>787</v>
      </c>
      <c r="I872">
        <v>0</v>
      </c>
    </row>
    <row r="873" spans="1:9" ht="12.75">
      <c r="A873" t="s">
        <v>788</v>
      </c>
      <c r="B873">
        <v>0</v>
      </c>
      <c r="H873" t="s">
        <v>788</v>
      </c>
      <c r="I873">
        <v>0</v>
      </c>
    </row>
    <row r="874" spans="1:9" ht="12.75">
      <c r="A874" t="s">
        <v>789</v>
      </c>
      <c r="B874">
        <v>0</v>
      </c>
      <c r="H874" t="s">
        <v>789</v>
      </c>
      <c r="I874">
        <v>0</v>
      </c>
    </row>
    <row r="875" spans="1:9" ht="12.75">
      <c r="A875" t="s">
        <v>790</v>
      </c>
      <c r="B875">
        <v>0</v>
      </c>
      <c r="H875" t="s">
        <v>790</v>
      </c>
      <c r="I875">
        <v>0</v>
      </c>
    </row>
    <row r="876" spans="1:9" ht="12.75">
      <c r="A876" t="s">
        <v>791</v>
      </c>
      <c r="B876">
        <v>0</v>
      </c>
      <c r="H876" t="s">
        <v>791</v>
      </c>
      <c r="I876">
        <v>0</v>
      </c>
    </row>
    <row r="877" spans="1:9" ht="12.75">
      <c r="A877" t="s">
        <v>792</v>
      </c>
      <c r="B877">
        <v>0</v>
      </c>
      <c r="H877" t="s">
        <v>792</v>
      </c>
      <c r="I877">
        <v>0</v>
      </c>
    </row>
    <row r="878" spans="1:9" ht="12.75">
      <c r="A878" t="s">
        <v>793</v>
      </c>
      <c r="B878">
        <v>0</v>
      </c>
      <c r="H878" t="s">
        <v>793</v>
      </c>
      <c r="I878">
        <v>0</v>
      </c>
    </row>
    <row r="879" spans="1:9" ht="12.75">
      <c r="A879" t="s">
        <v>794</v>
      </c>
      <c r="B879">
        <v>0</v>
      </c>
      <c r="H879" t="s">
        <v>794</v>
      </c>
      <c r="I879">
        <v>0</v>
      </c>
    </row>
    <row r="880" spans="1:9" ht="12.75">
      <c r="A880" t="s">
        <v>795</v>
      </c>
      <c r="B880">
        <v>0</v>
      </c>
      <c r="H880" t="s">
        <v>795</v>
      </c>
      <c r="I880">
        <v>0</v>
      </c>
    </row>
    <row r="881" spans="1:9" ht="12.75">
      <c r="A881" t="s">
        <v>796</v>
      </c>
      <c r="B881">
        <v>0</v>
      </c>
      <c r="H881" t="s">
        <v>796</v>
      </c>
      <c r="I881">
        <v>0</v>
      </c>
    </row>
    <row r="882" spans="1:9" ht="12.75">
      <c r="A882" t="s">
        <v>797</v>
      </c>
      <c r="B882">
        <v>0</v>
      </c>
      <c r="H882" t="s">
        <v>797</v>
      </c>
      <c r="I882">
        <v>0</v>
      </c>
    </row>
    <row r="883" spans="1:9" ht="12.75">
      <c r="A883" t="s">
        <v>798</v>
      </c>
      <c r="B883">
        <v>0</v>
      </c>
      <c r="H883" t="s">
        <v>798</v>
      </c>
      <c r="I883">
        <v>0</v>
      </c>
    </row>
    <row r="884" spans="1:9" ht="12.75">
      <c r="A884" t="s">
        <v>799</v>
      </c>
      <c r="B884">
        <v>0</v>
      </c>
      <c r="H884" t="s">
        <v>799</v>
      </c>
      <c r="I884">
        <v>0</v>
      </c>
    </row>
    <row r="885" spans="1:9" ht="12.75">
      <c r="A885" t="s">
        <v>800</v>
      </c>
      <c r="B885">
        <v>0</v>
      </c>
      <c r="H885" t="s">
        <v>800</v>
      </c>
      <c r="I885">
        <v>0</v>
      </c>
    </row>
    <row r="886" spans="1:9" ht="12.75">
      <c r="A886" t="s">
        <v>801</v>
      </c>
      <c r="B886">
        <v>0</v>
      </c>
      <c r="H886" t="s">
        <v>801</v>
      </c>
      <c r="I886">
        <v>0</v>
      </c>
    </row>
    <row r="887" spans="1:9" ht="12.75">
      <c r="A887" t="s">
        <v>802</v>
      </c>
      <c r="B887">
        <v>0</v>
      </c>
      <c r="H887" t="s">
        <v>802</v>
      </c>
      <c r="I887">
        <v>0</v>
      </c>
    </row>
    <row r="888" spans="1:9" ht="12.75">
      <c r="A888" t="s">
        <v>803</v>
      </c>
      <c r="B888">
        <v>0</v>
      </c>
      <c r="H888" t="s">
        <v>803</v>
      </c>
      <c r="I888">
        <v>0</v>
      </c>
    </row>
    <row r="889" spans="1:9" ht="12.75">
      <c r="A889" t="s">
        <v>804</v>
      </c>
      <c r="B889">
        <v>0</v>
      </c>
      <c r="H889" t="s">
        <v>804</v>
      </c>
      <c r="I889">
        <v>0</v>
      </c>
    </row>
    <row r="890" spans="1:9" ht="12.75">
      <c r="A890" t="s">
        <v>805</v>
      </c>
      <c r="B890">
        <v>0</v>
      </c>
      <c r="H890" t="s">
        <v>805</v>
      </c>
      <c r="I890">
        <v>0</v>
      </c>
    </row>
    <row r="891" spans="1:9" ht="12.75">
      <c r="A891" t="s">
        <v>806</v>
      </c>
      <c r="B891">
        <v>0</v>
      </c>
      <c r="H891" t="s">
        <v>806</v>
      </c>
      <c r="I891">
        <v>0</v>
      </c>
    </row>
    <row r="892" spans="1:9" ht="12.75">
      <c r="A892" t="s">
        <v>807</v>
      </c>
      <c r="B892">
        <v>0</v>
      </c>
      <c r="H892" t="s">
        <v>807</v>
      </c>
      <c r="I892">
        <v>0</v>
      </c>
    </row>
    <row r="893" spans="1:9" ht="12.75">
      <c r="A893" t="s">
        <v>808</v>
      </c>
      <c r="B893">
        <v>0</v>
      </c>
      <c r="H893" t="s">
        <v>808</v>
      </c>
      <c r="I893">
        <v>0</v>
      </c>
    </row>
    <row r="894" spans="1:9" ht="12.75">
      <c r="A894" t="s">
        <v>809</v>
      </c>
      <c r="B894">
        <v>0</v>
      </c>
      <c r="H894" t="s">
        <v>809</v>
      </c>
      <c r="I894">
        <v>0</v>
      </c>
    </row>
    <row r="895" spans="1:9" ht="12.75">
      <c r="A895" t="s">
        <v>810</v>
      </c>
      <c r="B895">
        <v>0</v>
      </c>
      <c r="H895" t="s">
        <v>810</v>
      </c>
      <c r="I895">
        <v>0</v>
      </c>
    </row>
    <row r="896" spans="1:9" ht="12.75">
      <c r="A896" t="s">
        <v>811</v>
      </c>
      <c r="B896">
        <v>0</v>
      </c>
      <c r="H896" t="s">
        <v>811</v>
      </c>
      <c r="I896">
        <v>0</v>
      </c>
    </row>
    <row r="897" spans="1:9" ht="12.75">
      <c r="A897" t="s">
        <v>812</v>
      </c>
      <c r="B897">
        <v>0</v>
      </c>
      <c r="H897" t="s">
        <v>812</v>
      </c>
      <c r="I897">
        <v>0</v>
      </c>
    </row>
    <row r="898" spans="1:9" ht="12.75">
      <c r="A898" t="s">
        <v>813</v>
      </c>
      <c r="B898">
        <v>0</v>
      </c>
      <c r="H898" t="s">
        <v>813</v>
      </c>
      <c r="I898">
        <v>0</v>
      </c>
    </row>
    <row r="899" spans="1:9" ht="12.75">
      <c r="A899" t="s">
        <v>814</v>
      </c>
      <c r="B899">
        <v>0</v>
      </c>
      <c r="H899" t="s">
        <v>814</v>
      </c>
      <c r="I899">
        <v>0</v>
      </c>
    </row>
    <row r="900" spans="1:9" ht="12.75">
      <c r="A900" t="s">
        <v>815</v>
      </c>
      <c r="B900">
        <v>0</v>
      </c>
      <c r="H900" t="s">
        <v>815</v>
      </c>
      <c r="I900">
        <v>0</v>
      </c>
    </row>
    <row r="901" spans="1:9" ht="12.75">
      <c r="A901" t="s">
        <v>816</v>
      </c>
      <c r="B901">
        <v>0</v>
      </c>
      <c r="H901" t="s">
        <v>816</v>
      </c>
      <c r="I901">
        <v>0</v>
      </c>
    </row>
    <row r="902" spans="1:9" ht="12.75">
      <c r="A902" t="s">
        <v>817</v>
      </c>
      <c r="B902">
        <v>0</v>
      </c>
      <c r="H902" t="s">
        <v>817</v>
      </c>
      <c r="I902">
        <v>0</v>
      </c>
    </row>
    <row r="903" spans="1:9" ht="12.75">
      <c r="A903" t="s">
        <v>818</v>
      </c>
      <c r="B903">
        <v>0</v>
      </c>
      <c r="H903" t="s">
        <v>818</v>
      </c>
      <c r="I903">
        <v>0</v>
      </c>
    </row>
    <row r="904" spans="1:9" ht="12.75">
      <c r="A904" t="s">
        <v>819</v>
      </c>
      <c r="B904">
        <v>0</v>
      </c>
      <c r="H904" t="s">
        <v>819</v>
      </c>
      <c r="I904">
        <v>0</v>
      </c>
    </row>
    <row r="905" spans="1:9" ht="12.75">
      <c r="A905" t="s">
        <v>820</v>
      </c>
      <c r="B905">
        <v>0</v>
      </c>
      <c r="H905" t="s">
        <v>820</v>
      </c>
      <c r="I905">
        <v>0</v>
      </c>
    </row>
    <row r="906" spans="1:9" ht="12.75">
      <c r="A906" t="s">
        <v>821</v>
      </c>
      <c r="B906">
        <v>0</v>
      </c>
      <c r="H906" t="s">
        <v>821</v>
      </c>
      <c r="I906">
        <v>0</v>
      </c>
    </row>
    <row r="907" spans="1:9" ht="12.75">
      <c r="A907" t="s">
        <v>822</v>
      </c>
      <c r="B907">
        <v>0</v>
      </c>
      <c r="H907" t="s">
        <v>822</v>
      </c>
      <c r="I907">
        <v>0</v>
      </c>
    </row>
    <row r="908" spans="1:9" ht="12.75">
      <c r="A908" t="s">
        <v>823</v>
      </c>
      <c r="B908">
        <v>0</v>
      </c>
      <c r="H908" t="s">
        <v>823</v>
      </c>
      <c r="I908">
        <v>0</v>
      </c>
    </row>
    <row r="909" spans="1:9" ht="12.75">
      <c r="A909" t="s">
        <v>824</v>
      </c>
      <c r="B909">
        <v>0</v>
      </c>
      <c r="H909" t="s">
        <v>824</v>
      </c>
      <c r="I909">
        <v>0</v>
      </c>
    </row>
    <row r="910" spans="1:9" ht="12.75">
      <c r="A910" t="s">
        <v>825</v>
      </c>
      <c r="B910">
        <v>0</v>
      </c>
      <c r="H910" t="s">
        <v>825</v>
      </c>
      <c r="I910">
        <v>0</v>
      </c>
    </row>
    <row r="911" spans="1:9" ht="12.75">
      <c r="A911" t="s">
        <v>826</v>
      </c>
      <c r="B911">
        <v>0</v>
      </c>
      <c r="H911" t="s">
        <v>826</v>
      </c>
      <c r="I911">
        <v>0</v>
      </c>
    </row>
    <row r="912" spans="1:9" ht="12.75">
      <c r="A912" t="s">
        <v>827</v>
      </c>
      <c r="B912">
        <v>0</v>
      </c>
      <c r="H912" t="s">
        <v>827</v>
      </c>
      <c r="I912">
        <v>0</v>
      </c>
    </row>
    <row r="913" spans="1:9" ht="12.75">
      <c r="A913" t="s">
        <v>828</v>
      </c>
      <c r="B913">
        <v>0</v>
      </c>
      <c r="H913" t="s">
        <v>828</v>
      </c>
      <c r="I913">
        <v>0</v>
      </c>
    </row>
    <row r="914" spans="1:9" ht="12.75">
      <c r="A914" t="s">
        <v>829</v>
      </c>
      <c r="B914">
        <v>0</v>
      </c>
      <c r="H914" t="s">
        <v>829</v>
      </c>
      <c r="I914">
        <v>0</v>
      </c>
    </row>
    <row r="915" spans="1:9" ht="12.75">
      <c r="A915" t="s">
        <v>830</v>
      </c>
      <c r="B915">
        <v>0</v>
      </c>
      <c r="H915" t="s">
        <v>830</v>
      </c>
      <c r="I915">
        <v>0</v>
      </c>
    </row>
    <row r="916" spans="1:9" ht="12.75">
      <c r="A916" t="s">
        <v>831</v>
      </c>
      <c r="B916">
        <v>0</v>
      </c>
      <c r="H916" t="s">
        <v>831</v>
      </c>
      <c r="I916">
        <v>0</v>
      </c>
    </row>
    <row r="917" spans="1:9" ht="12.75">
      <c r="A917" t="s">
        <v>832</v>
      </c>
      <c r="B917">
        <v>0</v>
      </c>
      <c r="H917" t="s">
        <v>832</v>
      </c>
      <c r="I917">
        <v>0</v>
      </c>
    </row>
    <row r="918" spans="1:9" ht="12.75">
      <c r="A918" t="s">
        <v>833</v>
      </c>
      <c r="B918">
        <v>0</v>
      </c>
      <c r="H918" t="s">
        <v>833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Treviso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Treviso - SC</v>
      </c>
      <c r="B1" s="166"/>
      <c r="C1" s="166"/>
    </row>
    <row r="3" spans="1:3" ht="12.75">
      <c r="A3" s="19" t="s">
        <v>9</v>
      </c>
      <c r="B3" s="20">
        <f>Dados!B2</f>
        <v>4218350</v>
      </c>
      <c r="C3" s="21" t="str">
        <f>Dados!B3</f>
        <v>Treviso        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42019</v>
      </c>
      <c r="C5" s="23" t="str">
        <f>Dados!B7</f>
        <v>Criciúma 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4215</v>
      </c>
      <c r="C7" s="23" t="str">
        <f>Dados!B11</f>
        <v>Criciúma                                          </v>
      </c>
    </row>
    <row r="8" spans="1:3" ht="12.75">
      <c r="A8" s="22" t="s">
        <v>13</v>
      </c>
      <c r="B8" s="17">
        <f>Dados!B12</f>
        <v>4210</v>
      </c>
      <c r="C8" s="23" t="str">
        <f>Dados!B13</f>
        <v>Região Carbonífera - área de expansão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616</v>
      </c>
      <c r="B11" s="14"/>
      <c r="C11" s="23" t="str">
        <f>IF(Dados!B17="S","Sim","Não")</f>
        <v>Não</v>
      </c>
    </row>
    <row r="12" spans="1:3" ht="12.75">
      <c r="A12" s="24" t="s">
        <v>617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21</v>
      </c>
      <c r="C5" s="46">
        <f>Dados!C33</f>
        <v>20</v>
      </c>
      <c r="D5" s="46">
        <f>Dados!E33</f>
        <v>41</v>
      </c>
      <c r="E5" s="46"/>
    </row>
    <row r="6" spans="1:5" ht="12.75">
      <c r="A6" s="2" t="s">
        <v>41</v>
      </c>
      <c r="B6" s="46">
        <f>Dados!B34</f>
        <v>89</v>
      </c>
      <c r="C6" s="46">
        <f>Dados!C34</f>
        <v>84</v>
      </c>
      <c r="D6" s="46">
        <f>Dados!E34</f>
        <v>173</v>
      </c>
      <c r="E6" s="46"/>
    </row>
    <row r="7" spans="1:5" ht="12.75">
      <c r="A7" s="2" t="s">
        <v>42</v>
      </c>
      <c r="B7" s="46">
        <f>Dados!B35</f>
        <v>128</v>
      </c>
      <c r="C7" s="46">
        <f>Dados!C35</f>
        <v>112</v>
      </c>
      <c r="D7" s="46">
        <f>Dados!E35</f>
        <v>240</v>
      </c>
      <c r="E7" s="46"/>
    </row>
    <row r="8" spans="1:12" ht="12.75">
      <c r="A8" s="2" t="s">
        <v>43</v>
      </c>
      <c r="B8" s="46">
        <f>Dados!B36</f>
        <v>128</v>
      </c>
      <c r="C8" s="46">
        <f>Dados!C36</f>
        <v>111</v>
      </c>
      <c r="D8" s="46">
        <f>Dados!E36</f>
        <v>239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140</v>
      </c>
      <c r="C9" s="46">
        <f>Dados!C37</f>
        <v>143</v>
      </c>
      <c r="D9" s="46">
        <f>Dados!E37</f>
        <v>283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333</v>
      </c>
      <c r="C10" s="46">
        <f>Dados!C38</f>
        <v>352</v>
      </c>
      <c r="D10" s="46">
        <f>Dados!E38</f>
        <v>685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253</v>
      </c>
      <c r="C11" s="46">
        <f>Dados!C39</f>
        <v>293</v>
      </c>
      <c r="D11" s="46">
        <f>Dados!E39</f>
        <v>546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293</v>
      </c>
      <c r="C12" s="46">
        <f>Dados!C40</f>
        <v>270</v>
      </c>
      <c r="D12" s="46">
        <f>Dados!E40</f>
        <v>563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222</v>
      </c>
      <c r="C13" s="46">
        <f>Dados!C41</f>
        <v>199</v>
      </c>
      <c r="D13" s="46">
        <f>Dados!E41</f>
        <v>421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141</v>
      </c>
      <c r="C14" s="46">
        <f>Dados!C42</f>
        <v>128</v>
      </c>
      <c r="D14" s="46">
        <f>Dados!E42</f>
        <v>269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71</v>
      </c>
      <c r="C15" s="46">
        <f>Dados!C43</f>
        <v>87</v>
      </c>
      <c r="D15" s="46">
        <f>Dados!E43</f>
        <v>158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31</v>
      </c>
      <c r="C16" s="46">
        <f>Dados!C44</f>
        <v>45</v>
      </c>
      <c r="D16" s="46">
        <f>Dados!E44</f>
        <v>76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1850</v>
      </c>
      <c r="C18" s="47">
        <f>Dados!C46</f>
        <v>1844</v>
      </c>
      <c r="D18" s="47">
        <f>Dados!E46</f>
        <v>3694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3694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3644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3552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3503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0</v>
      </c>
      <c r="J27" s="78">
        <f>IF(SUM(Dados!I63)=0,0,SUM(Dados!G63)/SUM(Dados!I63)*100)</f>
        <v>68.11023622047244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3445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0</v>
      </c>
      <c r="J28" s="78">
        <f>IF(SUM(Dados!I64)=0,0,SUM(Dados!G64)/SUM(Dados!I64)*100)</f>
        <v>99.3920972644377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3342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0</v>
      </c>
      <c r="J29" s="78">
        <f>IF(SUM(Dados!I65)=0,0,SUM(Dados!G65)/SUM(Dados!I65)*100)</f>
        <v>100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3297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0</v>
      </c>
      <c r="J30" s="78">
        <f>IF(SUM(Dados!I66:I68)=0,0,SUM(Dados!G66:G68)/SUM(Dados!I66:I68)*100)</f>
        <v>97.85615491009682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3244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0</v>
      </c>
      <c r="J31" s="78">
        <f>IF(SUM(Dados!I69:I72)=0,0,SUM(Dados!G69:G72)/SUM(Dados!I69:I72)*100)</f>
        <v>84.81228668941979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3196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0</v>
      </c>
      <c r="J32" s="80">
        <f>IF(SUM(Dados!I63:I72)=0,0,SUM(Dados!G63:G72)/SUM(Dados!I63:I72)*100)</f>
        <v>93.0407953376757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3144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1.7854227129290745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1169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63.39479392624728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0</v>
      </c>
      <c r="C5" s="48">
        <f>IF(Dados!V$93=0,0,Dados!V80/Dados!V$93*100)</f>
        <v>52.93735800064914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0</v>
      </c>
      <c r="C6" s="48">
        <f>IF(Dados!V$93=0,0,Dados!V83/Dados!V$93*100)</f>
        <v>44.271340473872115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0</v>
      </c>
      <c r="C7" s="49">
        <f>IF(Dados!V$93=0,0,Dados!V88/Dados!V$93*100)</f>
        <v>2.7913015254787408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7.98442064264849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0</v>
      </c>
      <c r="C13" s="48">
        <f>IF(Dados!V$106=0,0,Dados!V99/Dados!V$106*100)</f>
        <v>32.554365465757876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0</v>
      </c>
      <c r="C14" s="48">
        <f>IF(Dados!V$106=0,0,Dados!V100/Dados!V$106*100)</f>
        <v>34.534242129178836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0</v>
      </c>
      <c r="C15" s="48">
        <f>IF(Dados!V$106=0,0,Dados!V101/Dados!V$106*100)</f>
        <v>11.652061019149627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10.548523206751055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</v>
      </c>
      <c r="C17" s="48">
        <f>IF(Dados!V$106=0,0,Dados!V103/Dados!V$106*100)</f>
        <v>1.6877637130801686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0</v>
      </c>
      <c r="C19" s="49">
        <f>IF(Dados!V$106=0,0,Dados!V105/Dados!V$106*100)</f>
        <v>1.03862382343395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0</v>
      </c>
      <c r="C24" s="48">
        <f>IF(Dados!V$120=0,0,Dados!V111/Dados!V$120*100)</f>
        <v>52.093476144109054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0</v>
      </c>
      <c r="C25" s="48">
        <f>IF(Dados!V$120=0,0,Dados!V114/Dados!V$120*100)</f>
        <v>32.262252515417075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0</v>
      </c>
      <c r="C26" s="48">
        <f>IF(Dados!V$120=0,0,Dados!V115/Dados!V$120*100)</f>
        <v>2.8237585199610513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0</v>
      </c>
      <c r="C27" s="48">
        <f>IF(Dados!V$120=0,0,Dados!V116/Dados!V$120*100)</f>
        <v>11.165206101914963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</v>
      </c>
      <c r="C28" s="49">
        <f>IF(Dados!V$120=0,0,Dados!V119/Dados!V$120*100)</f>
        <v>1.6553067185978578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641</v>
      </c>
      <c r="B3" s="169"/>
      <c r="C3" s="169"/>
      <c r="D3" s="169"/>
      <c r="E3" s="169"/>
      <c r="F3" s="169"/>
      <c r="G3" s="52"/>
      <c r="H3" s="180" t="s">
        <v>642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528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548</v>
      </c>
      <c r="I6" s="182"/>
      <c r="J6" s="183"/>
      <c r="K6" s="176" t="s">
        <v>537</v>
      </c>
      <c r="L6" s="176" t="s">
        <v>549</v>
      </c>
      <c r="M6" s="178" t="s">
        <v>550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541</v>
      </c>
      <c r="N7" s="136" t="s">
        <v>542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551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552</v>
      </c>
      <c r="I9" s="175"/>
      <c r="J9" s="175"/>
      <c r="K9" s="87">
        <f>Dados!B198</f>
        <v>1</v>
      </c>
      <c r="L9" s="87">
        <f>Dados!C198</f>
        <v>0</v>
      </c>
      <c r="M9" s="87">
        <f>Dados!D198</f>
        <v>0</v>
      </c>
      <c r="N9" s="87">
        <f>Dados!E198</f>
        <v>0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553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1</v>
      </c>
      <c r="C11" s="82">
        <f>Dados!C130</f>
        <v>0</v>
      </c>
      <c r="D11" s="82">
        <f>Dados!D130</f>
        <v>0</v>
      </c>
      <c r="E11" s="82">
        <f>Dados!E130</f>
        <v>0</v>
      </c>
      <c r="F11" s="82">
        <f>Dados!G130</f>
        <v>1</v>
      </c>
      <c r="G11" s="82"/>
      <c r="H11" s="175" t="s">
        <v>555</v>
      </c>
      <c r="I11" s="175"/>
      <c r="J11" s="175"/>
      <c r="K11" s="87">
        <f>Dados!B218</f>
        <v>1</v>
      </c>
      <c r="L11" s="87">
        <f>Dados!C218</f>
        <v>2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0</v>
      </c>
      <c r="D12" s="82">
        <f>Dados!D131</f>
        <v>0</v>
      </c>
      <c r="E12" s="82">
        <f>Dados!E131</f>
        <v>0</v>
      </c>
      <c r="F12" s="82">
        <f>Dados!G131</f>
        <v>0</v>
      </c>
      <c r="G12" s="82"/>
      <c r="H12" s="175" t="s">
        <v>556</v>
      </c>
      <c r="I12" s="175"/>
      <c r="J12" s="175"/>
      <c r="K12" s="87">
        <f>Dados!B228</f>
        <v>1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0</v>
      </c>
      <c r="C13" s="82">
        <f>Dados!C132</f>
        <v>0</v>
      </c>
      <c r="D13" s="82">
        <f>Dados!D132</f>
        <v>2</v>
      </c>
      <c r="E13" s="82">
        <f>Dados!E132</f>
        <v>0</v>
      </c>
      <c r="F13" s="82">
        <f>Dados!G132</f>
        <v>2</v>
      </c>
      <c r="G13" s="82"/>
      <c r="H13" s="79" t="s">
        <v>554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757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547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538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539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0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0</v>
      </c>
      <c r="G21" s="82"/>
      <c r="H21" s="59" t="s">
        <v>757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540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0</v>
      </c>
      <c r="E27" s="82">
        <f>Dados!E146</f>
        <v>0</v>
      </c>
      <c r="F27" s="82">
        <f>Dados!G146</f>
        <v>0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0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0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2</v>
      </c>
      <c r="C33" s="81">
        <f>Dados!C152</f>
        <v>0</v>
      </c>
      <c r="D33" s="81">
        <f>Dados!D152</f>
        <v>2</v>
      </c>
      <c r="E33" s="81">
        <f>Dados!E152</f>
        <v>0</v>
      </c>
      <c r="F33" s="81">
        <f>Dados!G152</f>
        <v>4</v>
      </c>
      <c r="G33" s="82"/>
    </row>
    <row r="34" spans="1:7" ht="12.75">
      <c r="A34" s="59" t="s">
        <v>757</v>
      </c>
      <c r="B34" s="82"/>
      <c r="C34" s="82"/>
      <c r="D34" s="82"/>
      <c r="E34" s="82"/>
      <c r="F34" s="82"/>
      <c r="G34" s="82"/>
    </row>
    <row r="35" spans="1:7" ht="12.75">
      <c r="A35" s="59" t="s">
        <v>534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598</v>
      </c>
      <c r="C42" s="93" t="s">
        <v>537</v>
      </c>
      <c r="D42" s="93" t="s">
        <v>598</v>
      </c>
      <c r="E42" s="93" t="s">
        <v>537</v>
      </c>
      <c r="F42" s="93" t="s">
        <v>598</v>
      </c>
      <c r="G42" s="93" t="s">
        <v>537</v>
      </c>
      <c r="H42" s="93" t="s">
        <v>598</v>
      </c>
      <c r="I42" s="93" t="s">
        <v>537</v>
      </c>
      <c r="J42" s="93" t="s">
        <v>598</v>
      </c>
      <c r="K42" s="94" t="s">
        <v>537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757</v>
      </c>
    </row>
    <row r="51" ht="13.5" thickBot="1"/>
    <row r="52" spans="1:11" ht="12.75">
      <c r="A52" s="169" t="s">
        <v>643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598</v>
      </c>
      <c r="C55" s="93" t="s">
        <v>537</v>
      </c>
      <c r="D55" s="93" t="s">
        <v>598</v>
      </c>
      <c r="E55" s="93" t="s">
        <v>537</v>
      </c>
      <c r="F55" s="93" t="s">
        <v>598</v>
      </c>
      <c r="G55" s="93" t="s">
        <v>537</v>
      </c>
      <c r="H55" s="93" t="s">
        <v>598</v>
      </c>
      <c r="I55" s="93" t="s">
        <v>537</v>
      </c>
      <c r="J55" s="93" t="s">
        <v>598</v>
      </c>
      <c r="K55" s="94" t="s">
        <v>537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757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Treviso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609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591</v>
      </c>
      <c r="B5" s="170" t="s">
        <v>18</v>
      </c>
      <c r="C5" s="170" t="s">
        <v>594</v>
      </c>
      <c r="D5" s="170" t="s">
        <v>592</v>
      </c>
      <c r="E5" s="170" t="s">
        <v>595</v>
      </c>
      <c r="F5" s="171" t="s">
        <v>593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8</v>
      </c>
      <c r="C8" s="82">
        <f>Dados!C253</f>
        <v>8</v>
      </c>
      <c r="D8" s="82">
        <f>Dados!D253</f>
        <v>0</v>
      </c>
      <c r="E8" s="78">
        <f aca="true" t="shared" si="0" ref="E8:E26">IF(POP2009=0,0,B8/POP2009*1000)</f>
        <v>2.165674066053059</v>
      </c>
      <c r="F8" s="78">
        <f aca="true" t="shared" si="1" ref="F8:F26">IF(POP2009=0,0,C8/POP2009*1000)</f>
        <v>2.165674066053059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1</v>
      </c>
      <c r="C11" s="82">
        <f>Dados!C256</f>
        <v>1</v>
      </c>
      <c r="D11" s="82">
        <f>Dados!D256</f>
        <v>0</v>
      </c>
      <c r="E11" s="78">
        <f t="shared" si="0"/>
        <v>0.2707092582566324</v>
      </c>
      <c r="F11" s="78">
        <f t="shared" si="1"/>
        <v>0.2707092582566324</v>
      </c>
    </row>
    <row r="12" spans="1:6" ht="12.75">
      <c r="A12" s="59" t="str">
        <f>Dados!A257</f>
        <v>.. Gineco Obstetra</v>
      </c>
      <c r="B12" s="82">
        <f>Dados!B257</f>
        <v>1</v>
      </c>
      <c r="C12" s="82">
        <f>Dados!C257</f>
        <v>1</v>
      </c>
      <c r="D12" s="82">
        <f>Dados!D257</f>
        <v>0</v>
      </c>
      <c r="E12" s="78">
        <f t="shared" si="0"/>
        <v>0.2707092582566324</v>
      </c>
      <c r="F12" s="78">
        <f t="shared" si="1"/>
        <v>0.2707092582566324</v>
      </c>
    </row>
    <row r="13" spans="1:6" ht="12.75">
      <c r="A13" s="59" t="str">
        <f>Dados!A258</f>
        <v>.. Médico de Família</v>
      </c>
      <c r="B13" s="82">
        <f>Dados!B258</f>
        <v>2</v>
      </c>
      <c r="C13" s="82">
        <f>Dados!C258</f>
        <v>2</v>
      </c>
      <c r="D13" s="82">
        <f>Dados!D258</f>
        <v>0</v>
      </c>
      <c r="E13" s="78">
        <f t="shared" si="0"/>
        <v>0.5414185165132648</v>
      </c>
      <c r="F13" s="78">
        <f t="shared" si="1"/>
        <v>0.5414185165132648</v>
      </c>
    </row>
    <row r="14" spans="1:6" ht="12.75">
      <c r="A14" s="59" t="str">
        <f>Dados!A259</f>
        <v>.. Pediatra</v>
      </c>
      <c r="B14" s="82">
        <f>Dados!B259</f>
        <v>1</v>
      </c>
      <c r="C14" s="82">
        <f>Dados!C259</f>
        <v>1</v>
      </c>
      <c r="D14" s="82">
        <f>Dados!D259</f>
        <v>0</v>
      </c>
      <c r="E14" s="78">
        <f t="shared" si="0"/>
        <v>0.2707092582566324</v>
      </c>
      <c r="F14" s="78">
        <f t="shared" si="1"/>
        <v>0.2707092582566324</v>
      </c>
    </row>
    <row r="15" spans="1:6" ht="12.75">
      <c r="A15" s="59" t="str">
        <f>Dados!A260</f>
        <v>.. Psiquiatra</v>
      </c>
      <c r="B15" s="82">
        <f>Dados!B260</f>
        <v>1</v>
      </c>
      <c r="C15" s="82">
        <f>Dados!C260</f>
        <v>1</v>
      </c>
      <c r="D15" s="82">
        <f>Dados!D260</f>
        <v>0</v>
      </c>
      <c r="E15" s="78">
        <f t="shared" si="0"/>
        <v>0.2707092582566324</v>
      </c>
      <c r="F15" s="78">
        <f t="shared" si="1"/>
        <v>0.2707092582566324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4</v>
      </c>
      <c r="C17" s="82">
        <f>Dados!C262</f>
        <v>3</v>
      </c>
      <c r="D17" s="82">
        <f>Dados!D262</f>
        <v>1</v>
      </c>
      <c r="E17" s="78">
        <f t="shared" si="0"/>
        <v>1.0828370330265296</v>
      </c>
      <c r="F17" s="78">
        <f t="shared" si="1"/>
        <v>0.8121277747698972</v>
      </c>
    </row>
    <row r="18" spans="1:6" ht="12.75" customHeight="1">
      <c r="A18" s="59" t="str">
        <f>Dados!A263</f>
        <v>Enfermeiro</v>
      </c>
      <c r="B18" s="82">
        <f>Dados!B263</f>
        <v>2</v>
      </c>
      <c r="C18" s="82">
        <f>Dados!C263</f>
        <v>2</v>
      </c>
      <c r="D18" s="82">
        <f>Dados!D263</f>
        <v>0</v>
      </c>
      <c r="E18" s="78">
        <f t="shared" si="0"/>
        <v>0.5414185165132648</v>
      </c>
      <c r="F18" s="78">
        <f t="shared" si="1"/>
        <v>0.5414185165132648</v>
      </c>
    </row>
    <row r="19" spans="1:6" ht="12.75">
      <c r="A19" s="59" t="str">
        <f>Dados!A264</f>
        <v>Fisioterapeuta</v>
      </c>
      <c r="B19" s="82">
        <f>Dados!B264</f>
        <v>1</v>
      </c>
      <c r="C19" s="82">
        <f>Dados!C264</f>
        <v>1</v>
      </c>
      <c r="D19" s="82">
        <f>Dados!D264</f>
        <v>0</v>
      </c>
      <c r="E19" s="78">
        <f t="shared" si="0"/>
        <v>0.2707092582566324</v>
      </c>
      <c r="F19" s="78">
        <f t="shared" si="1"/>
        <v>0.2707092582566324</v>
      </c>
    </row>
    <row r="20" spans="1:6" ht="12.75">
      <c r="A20" s="59" t="str">
        <f>Dados!A265</f>
        <v>Fonoaudiólogo</v>
      </c>
      <c r="B20" s="82">
        <f>Dados!B265</f>
        <v>0</v>
      </c>
      <c r="C20" s="82">
        <f>Dados!C265</f>
        <v>0</v>
      </c>
      <c r="D20" s="82">
        <f>Dados!D265</f>
        <v>0</v>
      </c>
      <c r="E20" s="78">
        <f t="shared" si="0"/>
        <v>0</v>
      </c>
      <c r="F20" s="78">
        <f t="shared" si="1"/>
        <v>0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3</v>
      </c>
      <c r="C22" s="82">
        <f>Dados!C267</f>
        <v>2</v>
      </c>
      <c r="D22" s="82">
        <f>Dados!D267</f>
        <v>1</v>
      </c>
      <c r="E22" s="78">
        <f t="shared" si="0"/>
        <v>0.8121277747698972</v>
      </c>
      <c r="F22" s="78">
        <f t="shared" si="1"/>
        <v>0.5414185165132648</v>
      </c>
    </row>
    <row r="23" spans="1:6" ht="12.75">
      <c r="A23" s="59" t="str">
        <f>Dados!A268</f>
        <v>Assistente social</v>
      </c>
      <c r="B23" s="82">
        <f>Dados!B268</f>
        <v>1</v>
      </c>
      <c r="C23" s="82">
        <f>Dados!C268</f>
        <v>1</v>
      </c>
      <c r="D23" s="82">
        <f>Dados!D268</f>
        <v>0</v>
      </c>
      <c r="E23" s="78">
        <f t="shared" si="0"/>
        <v>0.2707092582566324</v>
      </c>
      <c r="F23" s="78">
        <f t="shared" si="1"/>
        <v>0.2707092582566324</v>
      </c>
    </row>
    <row r="24" spans="1:6" ht="12.75">
      <c r="A24" s="59" t="str">
        <f>Dados!A269</f>
        <v>Psicólogo</v>
      </c>
      <c r="B24" s="82">
        <f>Dados!B269</f>
        <v>0</v>
      </c>
      <c r="C24" s="82">
        <f>Dados!C269</f>
        <v>0</v>
      </c>
      <c r="D24" s="82">
        <f>Dados!D269</f>
        <v>0</v>
      </c>
      <c r="E24" s="78">
        <f t="shared" si="0"/>
        <v>0</v>
      </c>
      <c r="F24" s="78">
        <f t="shared" si="1"/>
        <v>0</v>
      </c>
    </row>
    <row r="25" spans="1:6" ht="12.75">
      <c r="A25" s="59" t="str">
        <f>Dados!A270</f>
        <v>Auxiliar de Enfermagem</v>
      </c>
      <c r="B25" s="82">
        <f>Dados!B270</f>
        <v>0</v>
      </c>
      <c r="C25" s="82">
        <f>Dados!C270</f>
        <v>0</v>
      </c>
      <c r="D25" s="82">
        <f>Dados!D270</f>
        <v>0</v>
      </c>
      <c r="E25" s="78">
        <f t="shared" si="0"/>
        <v>0</v>
      </c>
      <c r="F25" s="78">
        <f t="shared" si="1"/>
        <v>0</v>
      </c>
    </row>
    <row r="26" spans="1:6" ht="13.5" thickBot="1">
      <c r="A26" s="79" t="str">
        <f>Dados!A271</f>
        <v>Técnico de Enfermagem</v>
      </c>
      <c r="B26" s="81">
        <f>Dados!B271</f>
        <v>4</v>
      </c>
      <c r="C26" s="81">
        <f>Dados!C271</f>
        <v>4</v>
      </c>
      <c r="D26" s="81">
        <f>Dados!D271</f>
        <v>0</v>
      </c>
      <c r="E26" s="80">
        <f t="shared" si="0"/>
        <v>1.0828370330265296</v>
      </c>
      <c r="F26" s="80">
        <f t="shared" si="1"/>
        <v>1.0828370330265296</v>
      </c>
    </row>
    <row r="27" ht="12.75">
      <c r="A27" s="59" t="s">
        <v>757</v>
      </c>
    </row>
    <row r="28" ht="12.75">
      <c r="A28" s="16" t="s">
        <v>610</v>
      </c>
    </row>
    <row r="29" ht="13.5" thickBot="1"/>
    <row r="30" spans="1:13" ht="12.75" customHeight="1">
      <c r="A30" s="156" t="s">
        <v>663</v>
      </c>
      <c r="B30" s="152"/>
      <c r="C30" s="152"/>
      <c r="D30" s="153"/>
      <c r="F30" s="158" t="s">
        <v>671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591</v>
      </c>
      <c r="B33" s="170" t="str">
        <f>Dados!H276</f>
        <v>Existentes</v>
      </c>
      <c r="C33" s="170" t="s">
        <v>605</v>
      </c>
      <c r="D33" s="171" t="s">
        <v>606</v>
      </c>
      <c r="F33" s="160" t="s">
        <v>591</v>
      </c>
      <c r="G33" s="160"/>
      <c r="H33" s="161"/>
      <c r="I33" s="170" t="str">
        <f>Dados!B276</f>
        <v>Existentes</v>
      </c>
      <c r="J33" s="170" t="s">
        <v>605</v>
      </c>
      <c r="K33" s="170" t="s">
        <v>606</v>
      </c>
      <c r="L33" s="170" t="s">
        <v>608</v>
      </c>
      <c r="M33" s="171" t="s">
        <v>607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1</v>
      </c>
      <c r="C36" s="82">
        <f>Dados!I277</f>
        <v>1</v>
      </c>
      <c r="D36" s="82">
        <f>Dados!J277</f>
        <v>1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0</v>
      </c>
      <c r="C37" s="82">
        <f>Dados!I278</f>
        <v>0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1</v>
      </c>
      <c r="J37" s="82">
        <f>Dados!C278</f>
        <v>1</v>
      </c>
      <c r="K37" s="82">
        <f>Dados!D278</f>
        <v>1</v>
      </c>
      <c r="L37" s="78">
        <f t="shared" si="2"/>
        <v>27.070925825663238</v>
      </c>
      <c r="M37" s="78">
        <f t="shared" si="2"/>
        <v>27.070925825663238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1</v>
      </c>
      <c r="C39" s="82">
        <f>Dados!I280</f>
        <v>1</v>
      </c>
      <c r="D39" s="82">
        <f>Dados!J280</f>
        <v>1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0</v>
      </c>
      <c r="C40" s="82">
        <f>Dados!I281</f>
        <v>0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7</v>
      </c>
      <c r="C41" s="82">
        <f>Dados!I282</f>
        <v>7</v>
      </c>
      <c r="D41" s="82">
        <f>Dados!J282</f>
        <v>7</v>
      </c>
      <c r="F41" s="187" t="str">
        <f>Dados!A282</f>
        <v>Equipo Odontológico Completo</v>
      </c>
      <c r="G41" s="187"/>
      <c r="H41" s="187"/>
      <c r="I41" s="81">
        <f>Dados!B282</f>
        <v>1</v>
      </c>
      <c r="J41" s="81">
        <f>Dados!C282</f>
        <v>1</v>
      </c>
      <c r="K41" s="81">
        <f>Dados!D282</f>
        <v>1</v>
      </c>
      <c r="L41" s="80">
        <f t="shared" si="2"/>
        <v>27.070925825663238</v>
      </c>
      <c r="M41" s="80">
        <f t="shared" si="2"/>
        <v>27.070925825663238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757</v>
      </c>
      <c r="H42" s="16"/>
      <c r="I42" s="16"/>
      <c r="J42" s="16"/>
      <c r="K42" s="16"/>
    </row>
    <row r="43" ht="12.75">
      <c r="A43" s="59" t="s">
        <v>757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766</v>
      </c>
      <c r="B3" s="197"/>
      <c r="C3" s="197"/>
      <c r="D3" s="197"/>
      <c r="E3" s="197"/>
      <c r="F3" s="197"/>
      <c r="H3" s="197" t="s">
        <v>842</v>
      </c>
      <c r="I3" s="197"/>
      <c r="J3" s="197"/>
      <c r="K3" s="197"/>
    </row>
    <row r="4" spans="1:11" ht="15" customHeight="1">
      <c r="A4" s="206" t="s">
        <v>767</v>
      </c>
      <c r="B4" s="206"/>
      <c r="C4" s="206"/>
      <c r="D4" s="206"/>
      <c r="E4" s="206"/>
      <c r="F4" s="206"/>
      <c r="H4" s="206" t="s">
        <v>843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834</v>
      </c>
      <c r="I6" s="102" t="s">
        <v>770</v>
      </c>
      <c r="J6" s="102" t="s">
        <v>771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779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780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844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767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779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781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756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756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779</v>
      </c>
    </row>
    <row r="61" ht="12.75">
      <c r="H61" s="148" t="s">
        <v>780</v>
      </c>
    </row>
    <row r="62" ht="12.75">
      <c r="H62" s="148" t="s">
        <v>781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Treviso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745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736</v>
      </c>
      <c r="B7" s="142">
        <f>SUM(B8:B9)</f>
        <v>171117</v>
      </c>
      <c r="C7" s="98">
        <f aca="true" t="shared" si="0" ref="C7:C22">IF(B$74=0,0,B7/B$74*100)</f>
        <v>85.10108168593808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171211</v>
      </c>
      <c r="G7" s="98">
        <f aca="true" t="shared" si="2" ref="G7:G22">IF(F$74=0,0,F7/F$74*100)</f>
        <v>84.84150227204029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673</v>
      </c>
      <c r="B8" s="95">
        <f>Dados!B791</f>
        <v>170661</v>
      </c>
      <c r="C8" s="139">
        <f t="shared" si="0"/>
        <v>84.87430063409175</v>
      </c>
      <c r="D8" s="140">
        <f>Dados!C791</f>
        <v>0</v>
      </c>
      <c r="E8" s="139">
        <f t="shared" si="1"/>
        <v>0</v>
      </c>
      <c r="F8" s="95">
        <f>Dados!D791</f>
        <v>170742</v>
      </c>
      <c r="G8" s="139">
        <f t="shared" si="2"/>
        <v>84.60909509863677</v>
      </c>
      <c r="H8" s="140">
        <f>Dados!E791</f>
        <v>0</v>
      </c>
      <c r="I8" s="139">
        <f t="shared" si="3"/>
        <v>0</v>
      </c>
    </row>
    <row r="9" spans="1:9" ht="12.75">
      <c r="A9" s="59" t="s">
        <v>674</v>
      </c>
      <c r="B9" s="95">
        <f>Dados!B792</f>
        <v>456</v>
      </c>
      <c r="C9" s="139">
        <f t="shared" si="0"/>
        <v>0.226781051846326</v>
      </c>
      <c r="D9" s="140">
        <f>Dados!C792</f>
        <v>0</v>
      </c>
      <c r="E9" s="139">
        <f t="shared" si="1"/>
        <v>0</v>
      </c>
      <c r="F9" s="95">
        <f>Dados!D792</f>
        <v>469</v>
      </c>
      <c r="G9" s="139">
        <f t="shared" si="2"/>
        <v>0.23240717340350148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737</v>
      </c>
      <c r="B10" s="97">
        <f>SUM(B11:B24)</f>
        <v>1343</v>
      </c>
      <c r="C10" s="98">
        <f t="shared" si="0"/>
        <v>0.6679099838368767</v>
      </c>
      <c r="D10" s="97">
        <f>SUM(D11:D24)</f>
        <v>2534.46</v>
      </c>
      <c r="E10" s="98">
        <f t="shared" si="1"/>
        <v>9.57707903737217</v>
      </c>
      <c r="F10" s="97">
        <f>SUM(F11:F24)</f>
        <v>1518</v>
      </c>
      <c r="G10" s="98">
        <f t="shared" si="2"/>
        <v>0.7522262030416103</v>
      </c>
      <c r="H10" s="97">
        <f>SUM(H11:H24)</f>
        <v>2717.71</v>
      </c>
      <c r="I10" s="98">
        <f t="shared" si="3"/>
        <v>8.94855742620192</v>
      </c>
    </row>
    <row r="11" spans="1:9" ht="12.75">
      <c r="A11" s="59" t="s">
        <v>675</v>
      </c>
      <c r="B11" s="95">
        <f>Dados!B793</f>
        <v>585</v>
      </c>
      <c r="C11" s="139">
        <f t="shared" si="0"/>
        <v>0.29093621782916823</v>
      </c>
      <c r="D11" s="140">
        <f>Dados!C793</f>
        <v>400.11</v>
      </c>
      <c r="E11" s="139">
        <f t="shared" si="1"/>
        <v>1.511913817398175</v>
      </c>
      <c r="F11" s="95">
        <f>Dados!D793</f>
        <v>738</v>
      </c>
      <c r="G11" s="139">
        <f t="shared" si="2"/>
        <v>0.3657068101743797</v>
      </c>
      <c r="H11" s="140">
        <f>Dados!E793</f>
        <v>470.06</v>
      </c>
      <c r="I11" s="139">
        <f t="shared" si="3"/>
        <v>1.5477585554604703</v>
      </c>
    </row>
    <row r="12" spans="1:9" ht="12.75">
      <c r="A12" s="59" t="s">
        <v>676</v>
      </c>
      <c r="B12" s="95">
        <f>Dados!B794</f>
        <v>0</v>
      </c>
      <c r="C12" s="139">
        <f t="shared" si="0"/>
        <v>0</v>
      </c>
      <c r="D12" s="140">
        <f>Dados!C794</f>
        <v>0</v>
      </c>
      <c r="E12" s="139">
        <f t="shared" si="1"/>
        <v>0</v>
      </c>
      <c r="F12" s="95">
        <f>Dados!D794</f>
        <v>0</v>
      </c>
      <c r="G12" s="139">
        <f t="shared" si="2"/>
        <v>0</v>
      </c>
      <c r="H12" s="140">
        <f>Dados!E794</f>
        <v>0</v>
      </c>
      <c r="I12" s="139">
        <f t="shared" si="3"/>
        <v>0</v>
      </c>
    </row>
    <row r="13" spans="1:9" ht="12.75">
      <c r="A13" s="59" t="s">
        <v>677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678</v>
      </c>
      <c r="B14" s="95">
        <f>Dados!B796</f>
        <v>222</v>
      </c>
      <c r="C14" s="139">
        <f t="shared" si="0"/>
        <v>0.11040656471465872</v>
      </c>
      <c r="D14" s="140">
        <f>Dados!C796</f>
        <v>388.5</v>
      </c>
      <c r="E14" s="139">
        <f t="shared" si="1"/>
        <v>1.4680425834375321</v>
      </c>
      <c r="F14" s="95">
        <f>Dados!D796</f>
        <v>222</v>
      </c>
      <c r="G14" s="139">
        <f t="shared" si="2"/>
        <v>0.1100093656622118</v>
      </c>
      <c r="H14" s="140">
        <f>Dados!E796</f>
        <v>388.5</v>
      </c>
      <c r="I14" s="139">
        <f t="shared" si="3"/>
        <v>1.2792073326732603</v>
      </c>
    </row>
    <row r="15" spans="1:9" ht="12.75">
      <c r="A15" s="59" t="s">
        <v>679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680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681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682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683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684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685</v>
      </c>
      <c r="B21" s="95">
        <f>Dados!B803</f>
        <v>339</v>
      </c>
      <c r="C21" s="139">
        <f t="shared" si="0"/>
        <v>0.16859380828049236</v>
      </c>
      <c r="D21" s="140">
        <f>Dados!C803</f>
        <v>1745.85</v>
      </c>
      <c r="E21" s="139">
        <f t="shared" si="1"/>
        <v>6.597122636536462</v>
      </c>
      <c r="F21" s="95">
        <f>Dados!D803</f>
        <v>361</v>
      </c>
      <c r="G21" s="139">
        <f t="shared" si="2"/>
        <v>0.17888910362188493</v>
      </c>
      <c r="H21" s="140">
        <f>Dados!E803</f>
        <v>1859.15</v>
      </c>
      <c r="I21" s="139">
        <f t="shared" si="3"/>
        <v>6.12159153806819</v>
      </c>
    </row>
    <row r="22" spans="1:9" ht="12.75">
      <c r="A22" s="59" t="s">
        <v>686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687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688</v>
      </c>
      <c r="B24" s="95">
        <f>Dados!B806</f>
        <v>197</v>
      </c>
      <c r="C24" s="139">
        <f t="shared" si="4"/>
        <v>0.0979733930125575</v>
      </c>
      <c r="D24" s="140">
        <f>Dados!C806</f>
        <v>0</v>
      </c>
      <c r="E24" s="139">
        <f t="shared" si="5"/>
        <v>0</v>
      </c>
      <c r="F24" s="95">
        <f>Dados!D806</f>
        <v>197</v>
      </c>
      <c r="G24" s="139">
        <f t="shared" si="6"/>
        <v>0.09762092358313387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738</v>
      </c>
      <c r="B25" s="97">
        <f>SUM(B26:B35)</f>
        <v>25732</v>
      </c>
      <c r="C25" s="98">
        <f>IF(B$74=0,0,B25/B$74*100)</f>
        <v>12.797214969538729</v>
      </c>
      <c r="D25" s="97">
        <f>SUM(D26:D35)</f>
        <v>16390.16</v>
      </c>
      <c r="E25" s="98">
        <f t="shared" si="5"/>
        <v>61.93424151700001</v>
      </c>
      <c r="F25" s="97">
        <f>SUM(F26:F35)</f>
        <v>25901</v>
      </c>
      <c r="G25" s="98">
        <f t="shared" si="6"/>
        <v>12.83492153160787</v>
      </c>
      <c r="H25" s="97">
        <f>SUM(H26:H35)</f>
        <v>17023.45</v>
      </c>
      <c r="I25" s="98">
        <f t="shared" si="7"/>
        <v>56.05282385430274</v>
      </c>
    </row>
    <row r="26" spans="1:9" ht="12.75">
      <c r="A26" s="59" t="s">
        <v>689</v>
      </c>
      <c r="B26" s="95">
        <f>Dados!B807</f>
        <v>20730</v>
      </c>
      <c r="C26" s="139">
        <f t="shared" si="4"/>
        <v>10.30958597538232</v>
      </c>
      <c r="D26" s="140">
        <f>Dados!C807</f>
        <v>9135.4</v>
      </c>
      <c r="E26" s="139">
        <f t="shared" si="5"/>
        <v>34.520350622227106</v>
      </c>
      <c r="F26" s="95">
        <f>Dados!D807</f>
        <v>20878</v>
      </c>
      <c r="G26" s="139">
        <f t="shared" si="6"/>
        <v>10.345835749079539</v>
      </c>
      <c r="H26" s="140">
        <f>Dados!E807</f>
        <v>9670.9</v>
      </c>
      <c r="I26" s="139">
        <f t="shared" si="7"/>
        <v>31.843207705404975</v>
      </c>
    </row>
    <row r="27" spans="1:9" ht="12.75">
      <c r="A27" s="59" t="s">
        <v>690</v>
      </c>
      <c r="B27" s="95">
        <f>Dados!B808</f>
        <v>1523</v>
      </c>
      <c r="C27" s="139">
        <f t="shared" si="4"/>
        <v>0.7574288200920055</v>
      </c>
      <c r="D27" s="140">
        <f>Dados!C808</f>
        <v>7176.25</v>
      </c>
      <c r="E27" s="139">
        <f t="shared" si="5"/>
        <v>27.117221594320696</v>
      </c>
      <c r="F27" s="95">
        <f>Dados!D808</f>
        <v>1530</v>
      </c>
      <c r="G27" s="139">
        <f t="shared" si="6"/>
        <v>0.7581726552395677</v>
      </c>
      <c r="H27" s="140">
        <f>Dados!E808</f>
        <v>7212.3</v>
      </c>
      <c r="I27" s="139">
        <f t="shared" si="7"/>
        <v>23.74781736277826</v>
      </c>
    </row>
    <row r="28" spans="1:9" ht="12.75">
      <c r="A28" s="59" t="s">
        <v>691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692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693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694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695</v>
      </c>
      <c r="B32" s="95">
        <f>Dados!B813</f>
        <v>3479</v>
      </c>
      <c r="C32" s="139">
        <f t="shared" si="4"/>
        <v>1.7302001740644037</v>
      </c>
      <c r="D32" s="140">
        <f>Dados!C813</f>
        <v>78.51</v>
      </c>
      <c r="E32" s="139">
        <f t="shared" si="5"/>
        <v>0.29666930045220247</v>
      </c>
      <c r="F32" s="95">
        <f>Dados!D813</f>
        <v>3493</v>
      </c>
      <c r="G32" s="139">
        <f t="shared" si="6"/>
        <v>1.7309131272887648</v>
      </c>
      <c r="H32" s="140">
        <f>Dados!E813</f>
        <v>140.25</v>
      </c>
      <c r="I32" s="139">
        <f t="shared" si="7"/>
        <v>0.46179878611949743</v>
      </c>
    </row>
    <row r="33" spans="1:9" ht="12.75">
      <c r="A33" s="59" t="s">
        <v>718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696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719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739</v>
      </c>
      <c r="B36" s="97">
        <f>SUM(B37:B54)</f>
        <v>2775</v>
      </c>
      <c r="C36" s="98">
        <f>IF(B$74=0,0,B36/B$74*100)</f>
        <v>1.3800820589332339</v>
      </c>
      <c r="D36" s="97">
        <f>SUM(D37:D54)</f>
        <v>6397.24</v>
      </c>
      <c r="E36" s="98">
        <f t="shared" si="5"/>
        <v>24.173541149214717</v>
      </c>
      <c r="F36" s="97">
        <f>SUM(F37:F54)</f>
        <v>3056</v>
      </c>
      <c r="G36" s="98">
        <f t="shared" si="6"/>
        <v>1.5143631597464828</v>
      </c>
      <c r="H36" s="97">
        <f>SUM(H37:H54)</f>
        <v>9287.26</v>
      </c>
      <c r="I36" s="98">
        <f t="shared" si="7"/>
        <v>30.580002811951257</v>
      </c>
    </row>
    <row r="37" spans="1:9" ht="12.75">
      <c r="A37" s="59" t="s">
        <v>697</v>
      </c>
      <c r="B37" s="95">
        <f>Dados!B817</f>
        <v>2208</v>
      </c>
      <c r="C37" s="139">
        <f t="shared" si="4"/>
        <v>1.0980977247295787</v>
      </c>
      <c r="D37" s="140">
        <f>Dados!C817</f>
        <v>3211.1</v>
      </c>
      <c r="E37" s="139">
        <f t="shared" si="5"/>
        <v>12.133929317056008</v>
      </c>
      <c r="F37" s="95">
        <f>Dados!D817</f>
        <v>2374</v>
      </c>
      <c r="G37" s="139">
        <f t="shared" si="6"/>
        <v>1.1764064598292376</v>
      </c>
      <c r="H37" s="140">
        <f>Dados!E817</f>
        <v>3665.64</v>
      </c>
      <c r="I37" s="139">
        <f t="shared" si="7"/>
        <v>12.069790391095005</v>
      </c>
    </row>
    <row r="38" spans="1:9" ht="12.75">
      <c r="A38" s="59" t="s">
        <v>720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721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698</v>
      </c>
      <c r="B40" s="95">
        <f>Dados!B820</f>
        <v>5</v>
      </c>
      <c r="C40" s="139">
        <f t="shared" si="8"/>
        <v>0.002486634340420241</v>
      </c>
      <c r="D40" s="140">
        <f>Dados!C820</f>
        <v>39.52</v>
      </c>
      <c r="E40" s="139">
        <f t="shared" si="9"/>
        <v>0.14933601775405733</v>
      </c>
      <c r="F40" s="95">
        <f>Dados!D820</f>
        <v>5</v>
      </c>
      <c r="G40" s="139">
        <f t="shared" si="10"/>
        <v>0.0024776884158155808</v>
      </c>
      <c r="H40" s="140">
        <f>Dados!E820</f>
        <v>39.52</v>
      </c>
      <c r="I40" s="139">
        <f t="shared" si="11"/>
        <v>0.13012683085520527</v>
      </c>
    </row>
    <row r="41" spans="1:9" ht="12.75">
      <c r="A41" s="59" t="s">
        <v>699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700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701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702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703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704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722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705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706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707</v>
      </c>
      <c r="B50" s="95">
        <f>Dados!B830</f>
        <v>562</v>
      </c>
      <c r="C50" s="139">
        <f t="shared" si="8"/>
        <v>0.2794976998632351</v>
      </c>
      <c r="D50" s="140">
        <f>Dados!C830</f>
        <v>3146.62</v>
      </c>
      <c r="E50" s="139">
        <f t="shared" si="12"/>
        <v>11.890275814404653</v>
      </c>
      <c r="F50" s="95">
        <f>Dados!D830</f>
        <v>677</v>
      </c>
      <c r="G50" s="139">
        <f t="shared" si="13"/>
        <v>0.3354790115014296</v>
      </c>
      <c r="H50" s="140">
        <f>Dados!E830</f>
        <v>5582.1</v>
      </c>
      <c r="I50" s="139">
        <f t="shared" si="14"/>
        <v>18.38008559000105</v>
      </c>
    </row>
    <row r="51" spans="1:9" ht="12.75">
      <c r="A51" s="59" t="s">
        <v>708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723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709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710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740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711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724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725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726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727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712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741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713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728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729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730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742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714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715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743</v>
      </c>
      <c r="B70" s="97">
        <f>SUM(B71:B73)</f>
        <v>108</v>
      </c>
      <c r="C70" s="98">
        <f t="shared" si="8"/>
        <v>0.05371130175307721</v>
      </c>
      <c r="D70" s="97">
        <f>SUM(D71:D73)</f>
        <v>1141.95</v>
      </c>
      <c r="E70" s="98">
        <f t="shared" si="15"/>
        <v>4.315138296413101</v>
      </c>
      <c r="F70" s="97">
        <f>SUM(F71:F73)</f>
        <v>115</v>
      </c>
      <c r="G70" s="98">
        <f t="shared" si="16"/>
        <v>0.05698683356375835</v>
      </c>
      <c r="H70" s="97">
        <f>SUM(H71:H73)</f>
        <v>1341.95</v>
      </c>
      <c r="I70" s="98">
        <f t="shared" si="17"/>
        <v>4.418615907544097</v>
      </c>
    </row>
    <row r="71" spans="1:9" s="16" customFormat="1" ht="12.75">
      <c r="A71" s="59" t="s">
        <v>716</v>
      </c>
      <c r="B71" s="95">
        <f>Dados!B847</f>
        <v>47</v>
      </c>
      <c r="C71" s="139">
        <f t="shared" si="8"/>
        <v>0.02337436279995027</v>
      </c>
      <c r="D71" s="140">
        <f>Dados!C847</f>
        <v>840</v>
      </c>
      <c r="E71" s="139">
        <f t="shared" si="15"/>
        <v>3.174146126351421</v>
      </c>
      <c r="F71" s="95">
        <f>Dados!D847</f>
        <v>54</v>
      </c>
      <c r="G71" s="139">
        <f t="shared" si="16"/>
        <v>0.026759034890808272</v>
      </c>
      <c r="H71" s="140">
        <f>Dados!E847</f>
        <v>1040</v>
      </c>
      <c r="I71" s="139">
        <f t="shared" si="17"/>
        <v>3.4243902856632964</v>
      </c>
    </row>
    <row r="72" spans="1:14" s="16" customFormat="1" ht="12.75">
      <c r="A72" s="59" t="s">
        <v>731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717</v>
      </c>
      <c r="B73" s="95">
        <f>Dados!B849</f>
        <v>61</v>
      </c>
      <c r="C73" s="139">
        <f t="shared" si="8"/>
        <v>0.030336938953126943</v>
      </c>
      <c r="D73" s="140">
        <f>Dados!C849</f>
        <v>301.95</v>
      </c>
      <c r="E73" s="139">
        <f t="shared" si="15"/>
        <v>1.1409921700616805</v>
      </c>
      <c r="F73" s="95">
        <f>Dados!D849</f>
        <v>61</v>
      </c>
      <c r="G73" s="139">
        <f t="shared" si="16"/>
        <v>0.030227798672950085</v>
      </c>
      <c r="H73" s="140">
        <f>Dados!E849</f>
        <v>301.95</v>
      </c>
      <c r="I73" s="139">
        <f t="shared" si="17"/>
        <v>0.9942256218808003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201075</v>
      </c>
      <c r="C74" s="100">
        <f t="shared" si="8"/>
        <v>100</v>
      </c>
      <c r="D74" s="101">
        <f>Dados!C850</f>
        <v>26463.81</v>
      </c>
      <c r="E74" s="100">
        <f t="shared" si="15"/>
        <v>100</v>
      </c>
      <c r="F74" s="99">
        <f>Dados!D850</f>
        <v>201801</v>
      </c>
      <c r="G74" s="100">
        <f t="shared" si="16"/>
        <v>100</v>
      </c>
      <c r="H74" s="101">
        <f>Dados!E850</f>
        <v>30370.37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758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2010-06-04T19:10:02Z</dcterms:modified>
  <cp:category/>
  <cp:version/>
  <cp:contentType/>
  <cp:contentStatus/>
</cp:coreProperties>
</file>