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06" windowWidth="11835" windowHeight="3510" tabRatio="674" firstSheet="1" activeTab="1"/>
  </bookViews>
  <sheets>
    <sheet name="MenuEscondido" sheetId="1" state="hidden" r:id="rId1"/>
    <sheet name="Menu" sheetId="2" r:id="rId2"/>
    <sheet name="Identificação" sheetId="3" r:id="rId3"/>
    <sheet name="Demografia" sheetId="4" r:id="rId4"/>
    <sheet name="Saneamento" sheetId="5" r:id="rId5"/>
    <sheet name="RedeAssist" sheetId="6" r:id="rId6"/>
    <sheet name="ProfEquip" sheetId="7" r:id="rId7"/>
    <sheet name="FinancAss" sheetId="8" r:id="rId8"/>
    <sheet name="AssAmb" sheetId="9" r:id="rId9"/>
    <sheet name="AssHosp" sheetId="10" r:id="rId10"/>
    <sheet name="MorbHosp" sheetId="11" r:id="rId11"/>
    <sheet name="Nascimentos" sheetId="12" r:id="rId12"/>
    <sheet name="Mortalidade" sheetId="13" r:id="rId13"/>
    <sheet name="Imunizações" sheetId="14" r:id="rId14"/>
    <sheet name="Atenção Básica" sheetId="15" r:id="rId15"/>
    <sheet name="Orçam Públicos" sheetId="16" r:id="rId16"/>
    <sheet name="Dados" sheetId="17" state="hidden" r:id="rId17"/>
  </sheets>
  <definedNames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'Identificação'!$A$1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'Orçam Públicos'!$A$1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" localSheetId="6">'ProfEquip'!$A$1</definedName>
    <definedName name="RedeAmb_A1">'RedeAssist'!$A$1</definedName>
    <definedName name="Saneamento_A1">'Saneamento'!$A$1</definedName>
    <definedName name="_xlnm.Print_Titles" localSheetId="8">'AssAmb'!$1:$6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<sst xmlns="http://schemas.openxmlformats.org/spreadsheetml/2006/main" count="1738" uniqueCount="884">
  <si>
    <t>Cr 12-23m Pesadas</t>
  </si>
  <si>
    <t>Cr&lt;1a desnutridas</t>
  </si>
  <si>
    <t>Cr 12-23m Desnutr.</t>
  </si>
  <si>
    <t>Hosp.&lt;5a Pneumonia</t>
  </si>
  <si>
    <t>Hosp.&lt;5a Desitrat</t>
  </si>
  <si>
    <t>Óbitos segundo grupo de causa</t>
  </si>
  <si>
    <t>Mortalidade Proporcional</t>
  </si>
  <si>
    <t>% óbitos por causas mal definidas</t>
  </si>
  <si>
    <t>Óbitos por capítulo - menores de 1 ano</t>
  </si>
  <si>
    <t>Município:</t>
  </si>
  <si>
    <t>Estado:</t>
  </si>
  <si>
    <t>Microrregião:</t>
  </si>
  <si>
    <t>Regional de Saúde:</t>
  </si>
  <si>
    <t>Região Metropolitana:</t>
  </si>
  <si>
    <t>Capital:</t>
  </si>
  <si>
    <t>Plena do Sistema Municipal</t>
  </si>
  <si>
    <t>Masculino</t>
  </si>
  <si>
    <t>Feminino</t>
  </si>
  <si>
    <t>Total</t>
  </si>
  <si>
    <t>Ignorado</t>
  </si>
  <si>
    <t>Idade ignorada</t>
  </si>
  <si>
    <t>População Residente por ano</t>
  </si>
  <si>
    <t>Ano</t>
  </si>
  <si>
    <t>População</t>
  </si>
  <si>
    <t>Alfabetizado</t>
  </si>
  <si>
    <t>Não alfabetizado</t>
  </si>
  <si>
    <t>Coletado</t>
  </si>
  <si>
    <t>Jogado</t>
  </si>
  <si>
    <t>%</t>
  </si>
  <si>
    <t>Qtd.Aprovada</t>
  </si>
  <si>
    <t>Valor Aprovado</t>
  </si>
  <si>
    <t>Nº</t>
  </si>
  <si>
    <t>R$</t>
  </si>
  <si>
    <t>Valores Médios Anuais</t>
  </si>
  <si>
    <t>Plena de Atenção Básica</t>
  </si>
  <si>
    <t>-</t>
  </si>
  <si>
    <t>Plena do Sistema Estadual</t>
  </si>
  <si>
    <t>Não habilitado</t>
  </si>
  <si>
    <t>Avançada do Sistema Estadual</t>
  </si>
  <si>
    <t>Proporção da População Residente</t>
  </si>
  <si>
    <t>Menor 1</t>
  </si>
  <si>
    <t>1 a 4</t>
  </si>
  <si>
    <t>5 a 9</t>
  </si>
  <si>
    <t>10 a 14</t>
  </si>
  <si>
    <t>15 a 19</t>
  </si>
  <si>
    <t>20 a 49</t>
  </si>
  <si>
    <t>50 a 64</t>
  </si>
  <si>
    <t>65 e mais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</si>
  <si>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</si>
  <si>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</si>
  <si>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</si>
  <si>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</si>
  <si>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</si>
  <si>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</si>
  <si>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</si>
  <si>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</si>
  <si>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</si>
  <si>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</si>
  <si>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</si>
  <si>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</si>
  <si>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</si>
  <si>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</si>
  <si>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</si>
  <si>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</si>
  <si>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</si>
  <si>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</si>
  <si>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</si>
  <si>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</si>
  <si>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</si>
  <si>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</si>
  <si>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Ignorada</t>
  </si>
  <si>
    <t>Internações</t>
  </si>
  <si>
    <t>Valor Médio R$</t>
  </si>
  <si>
    <t>Especialidade</t>
  </si>
  <si>
    <t>Obstetrícia</t>
  </si>
  <si>
    <t>Psiquiatria</t>
  </si>
  <si>
    <t>Pediatria</t>
  </si>
  <si>
    <t>Reabilitação</t>
  </si>
  <si>
    <t>Não discriminado</t>
  </si>
  <si>
    <t>Óbitos</t>
  </si>
  <si>
    <t>Valor médio por habitante (R$):</t>
  </si>
  <si>
    <t>Número de nascidos vivos</t>
  </si>
  <si>
    <t>Peso ao nascer</t>
  </si>
  <si>
    <t>Cesário</t>
  </si>
  <si>
    <t>Grupo de Causas</t>
  </si>
  <si>
    <t>10 a 19</t>
  </si>
  <si>
    <t>Demais causas definidas</t>
  </si>
  <si>
    <t>Causa do Óbito</t>
  </si>
  <si>
    <t>Infarto agudo do miocardio</t>
  </si>
  <si>
    <t>Diabetes mellitus</t>
  </si>
  <si>
    <t>Total de óbitos</t>
  </si>
  <si>
    <t>Total de óbitos infantis</t>
  </si>
  <si>
    <t>Nº de óbitos infantis por causas mal definidas</t>
  </si>
  <si>
    <t>Doenças cerebrovasculares</t>
  </si>
  <si>
    <t>Agressões</t>
  </si>
  <si>
    <t>Acidentes de transporte</t>
  </si>
  <si>
    <t>Outros Indicadores de Mortalidade</t>
  </si>
  <si>
    <t>Alfabetizada por Faixa Etária</t>
  </si>
  <si>
    <t>Método</t>
  </si>
  <si>
    <t>Média de Permanência (dias)</t>
  </si>
  <si>
    <t>Condições</t>
  </si>
  <si>
    <t>% com baixo peso ao nascer</t>
  </si>
  <si>
    <t>% de partos cesáreos</t>
  </si>
  <si>
    <t>(por 100.000 habitantes)</t>
  </si>
  <si>
    <t>Coeficiente de Mortalidade para algumas causas selecionadas</t>
  </si>
  <si>
    <t>% de óbitos infantis por causas mal definidas</t>
  </si>
  <si>
    <t>Imunobiológicos</t>
  </si>
  <si>
    <t>Menores de 1 ano</t>
  </si>
  <si>
    <t>Nº de óbitos por 1.000 habitantes</t>
  </si>
  <si>
    <t>% de óbitos infantis no total de óbitos *</t>
  </si>
  <si>
    <t>**considerando apenas os óbitos e nascimentos coletados pelo SIM/SINASC</t>
  </si>
  <si>
    <t>* Coeficiente de mortalidade infantil proporcional</t>
  </si>
  <si>
    <t>Cobertura Vacinal (%) por Tipo de Imunobiológico</t>
  </si>
  <si>
    <t>Estimativa</t>
  </si>
  <si>
    <t>Qtd.Apresentada</t>
  </si>
  <si>
    <t>Valor Apresentado</t>
  </si>
  <si>
    <t>60 e mais</t>
  </si>
  <si>
    <t>% com prematuridade</t>
  </si>
  <si>
    <t>- geral</t>
  </si>
  <si>
    <t>- partos cesáreos</t>
  </si>
  <si>
    <t>- partos vaginais</t>
  </si>
  <si>
    <t>Mortalidade infantil por 1.000 nascidos-vivos **</t>
  </si>
  <si>
    <t>Mortalidade Hospitalar (%)</t>
  </si>
  <si>
    <t>Faixa Etária</t>
  </si>
  <si>
    <t>20 a 29</t>
  </si>
  <si>
    <t>30 a 39</t>
  </si>
  <si>
    <t>40 a 49</t>
  </si>
  <si>
    <t>50 a 59</t>
  </si>
  <si>
    <t>60 a 69</t>
  </si>
  <si>
    <t>70 a 79</t>
  </si>
  <si>
    <t>80 e +</t>
  </si>
  <si>
    <t>0 a 9</t>
  </si>
  <si>
    <t>50 e +</t>
  </si>
  <si>
    <t>Abastecimento Água</t>
  </si>
  <si>
    <t>Coleta de lixo</t>
  </si>
  <si>
    <t>Capítulo CID</t>
  </si>
  <si>
    <t>Campos de CADMUN.DBF</t>
  </si>
  <si>
    <t>Código do Município</t>
  </si>
  <si>
    <t>Nome</t>
  </si>
  <si>
    <t>UF - Sigla</t>
  </si>
  <si>
    <t>UF - Nome</t>
  </si>
  <si>
    <t>Código da Micro</t>
  </si>
  <si>
    <t>Nome da Micro</t>
  </si>
  <si>
    <t>Código da Região</t>
  </si>
  <si>
    <t>Nome da Região</t>
  </si>
  <si>
    <t>Código da Metropol</t>
  </si>
  <si>
    <t>Nome da Metropol</t>
  </si>
  <si>
    <t>Capital</t>
  </si>
  <si>
    <t>CGC</t>
  </si>
  <si>
    <t>Tipo de Gestão</t>
  </si>
  <si>
    <t>Pab Fixo</t>
  </si>
  <si>
    <t>Teto PAB</t>
  </si>
  <si>
    <t>Agência</t>
  </si>
  <si>
    <t>Nome Agência</t>
  </si>
  <si>
    <t>Conta PAB</t>
  </si>
  <si>
    <t>Conta FNs</t>
  </si>
  <si>
    <t>População Residente por Faixa Etária e Sexo</t>
  </si>
  <si>
    <t>Dados para pirâmide etária</t>
  </si>
  <si>
    <t>Alfabetização</t>
  </si>
  <si>
    <t>Abastecimento de Água</t>
  </si>
  <si>
    <t>Instalações Sanitárias</t>
  </si>
  <si>
    <t>Coleta de Lixo</t>
  </si>
  <si>
    <t>Unidades por tipo</t>
  </si>
  <si>
    <t>Categoria de procedimentos</t>
  </si>
  <si>
    <t>Distribuição Percentual das Internações por Grupo de Causas e Faixa Etária - CID10</t>
  </si>
  <si>
    <t>Internações Hospitalares</t>
  </si>
  <si>
    <t>Nascimentos - Baixo peso - Cesáreos</t>
  </si>
  <si>
    <t>Nascimentos - Baixo peso - Normal</t>
  </si>
  <si>
    <t>Nascimentos - Tipo de parto</t>
  </si>
  <si>
    <t>Nascimentos - Prematuridade</t>
  </si>
  <si>
    <t>Mortalidade Proporcional (%) por Faixa Etária Segundo Grupo de Causas - CID10</t>
  </si>
  <si>
    <t>Imunizações - Menor de 1 ano</t>
  </si>
  <si>
    <t>Dados e Indicadores</t>
  </si>
  <si>
    <t>1. Identificação</t>
  </si>
  <si>
    <t>2. Demografia</t>
  </si>
  <si>
    <t>3. Saneamento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</si>
  <si>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</si>
  <si>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</si>
  <si>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</si>
  <si>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</si>
  <si>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</si>
  <si>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</si>
  <si>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% população coberta pelo programa</t>
  </si>
  <si>
    <t>Caderno de Informações de Saúde</t>
  </si>
  <si>
    <t>Informações Gerais</t>
  </si>
  <si>
    <t>12. Atenção Básica</t>
  </si>
  <si>
    <t>Censo</t>
  </si>
  <si>
    <t>Rede geral de esgoto ou pluvial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</si>
  <si>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</si>
  <si>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</si>
  <si>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</si>
  <si>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</si>
  <si>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</si>
  <si>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</si>
  <si>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</si>
  <si>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</si>
  <si>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</si>
  <si>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</si>
  <si>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</si>
  <si>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</si>
  <si>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0 a 4 anos não detalhado</t>
  </si>
  <si>
    <t>Sexo</t>
  </si>
  <si>
    <t>Fonte: IBGE, Censos e Estimativas</t>
  </si>
  <si>
    <t>Fonte: IBGE/Censos</t>
  </si>
  <si>
    <t>.. por caçamba de serviço de limpeza</t>
  </si>
  <si>
    <t>Cirúrgicos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</si>
  <si>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</si>
  <si>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</si>
  <si>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</si>
  <si>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</si>
  <si>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</si>
  <si>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</si>
  <si>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</si>
  <si>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</si>
  <si>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 sanitárias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</si>
  <si>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</si>
  <si>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</si>
  <si>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</si>
  <si>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</si>
  <si>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</si>
  <si>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</si>
  <si>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</si>
  <si>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.. por serviço de limpeza</t>
  </si>
  <si>
    <t>Queimado (na propriedade)</t>
  </si>
  <si>
    <t>Enterrado (na propriedade)</t>
  </si>
  <si>
    <t>.. em terreno baldio ou logradouro</t>
  </si>
  <si>
    <t>.. em rio, lago ou mar</t>
  </si>
  <si>
    <t>Outro destino</t>
  </si>
  <si>
    <t>(por local de internação)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</si>
  <si>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</si>
  <si>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</si>
  <si>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</si>
  <si>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</si>
  <si>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</si>
  <si>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</si>
  <si>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</si>
  <si>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</si>
  <si>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</si>
  <si>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</si>
  <si>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</si>
  <si>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</si>
  <si>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</si>
  <si>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</si>
  <si>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Internações/100 hab. (local de internação)</t>
  </si>
  <si>
    <t>Internações/100 hab. (local de residência)</t>
  </si>
  <si>
    <t>(por local de residência)</t>
  </si>
  <si>
    <t>Clínica cirúrgica</t>
  </si>
  <si>
    <t>Clínica médica</t>
  </si>
  <si>
    <t>Menos de 500g</t>
  </si>
  <si>
    <t>1000 a 1499 g</t>
  </si>
  <si>
    <t>1500 a 2499 g</t>
  </si>
  <si>
    <t>2500 a 2999 g</t>
  </si>
  <si>
    <t>3000 a 3999 g</t>
  </si>
  <si>
    <t>Vaginal</t>
  </si>
  <si>
    <t>De 28 a 36 semanas, não especificado</t>
  </si>
  <si>
    <t>Informações sobre Nascimentos</t>
  </si>
  <si>
    <t>% de mães de 10-19 anos</t>
  </si>
  <si>
    <t>% de mães de 10-14 anos</t>
  </si>
  <si>
    <t>Nascimentos - Idade da Mãe</t>
  </si>
  <si>
    <t>Idade da mãe</t>
  </si>
  <si>
    <t>Menor de 10 anos</t>
  </si>
  <si>
    <t>0 a 6 dias</t>
  </si>
  <si>
    <t>7 a 27 dias</t>
  </si>
  <si>
    <t>Menor 1 ano (ign)</t>
  </si>
  <si>
    <t xml:space="preserve">     Fora da CID-10</t>
  </si>
  <si>
    <t>Número de Internações, Valor Total, Valor Médio, Média de Permanência, Número de Óbitos e Taxa de Mortalidade por Especialidade</t>
  </si>
  <si>
    <t>Número de Internações</t>
  </si>
  <si>
    <t>Valor Total R$</t>
  </si>
  <si>
    <t>Número de Óbitos</t>
  </si>
  <si>
    <t>Aids</t>
  </si>
  <si>
    <t>Neoplasia maligna do colo do útero (/100.000 mulh)</t>
  </si>
  <si>
    <t>Neoplasia maligna da mama (/100.000 mulheres)</t>
  </si>
  <si>
    <t>Despesa total com saúde por habitante (R$)</t>
  </si>
  <si>
    <t>Despesa com recursos próprios por habitante</t>
  </si>
  <si>
    <t>Transferências SUS por habitante</t>
  </si>
  <si>
    <t>% despesa com pessoal/despesa total</t>
  </si>
  <si>
    <t>% despesa com investimentos/despesa total</t>
  </si>
  <si>
    <t>% transferências SUS/despesa total com saúde</t>
  </si>
  <si>
    <t>% de recursos próprios aplicados em saúde (EC 29)</t>
  </si>
  <si>
    <t>Despesa total com saúde</t>
  </si>
  <si>
    <t>Despesa com recursos próprios</t>
  </si>
  <si>
    <t>Despesa com pessoal</t>
  </si>
  <si>
    <t>Transferências SUS</t>
  </si>
  <si>
    <t>Aglomerado Urbano:</t>
  </si>
  <si>
    <t>Macrorregional de Saúde:</t>
  </si>
  <si>
    <t>Código da macroregião</t>
  </si>
  <si>
    <t>Nome da macrorregião</t>
  </si>
  <si>
    <t>Código do aglomerado</t>
  </si>
  <si>
    <t>Nome do aglomerado</t>
  </si>
  <si>
    <t>% despesa com serv. terceiros - pessoa jurídica /despesa total</t>
  </si>
  <si>
    <t>Receita de impostos e transferências constitucionais legais</t>
  </si>
  <si>
    <t>SIAB - Dados Cadastrais - PACS</t>
  </si>
  <si>
    <t>Nº Pessoas</t>
  </si>
  <si>
    <t>Nº Famílias</t>
  </si>
  <si>
    <t>SIAB - Dados Cadastrais - PSF</t>
  </si>
  <si>
    <t>SIAB - Dados Cadastrais - Outros</t>
  </si>
  <si>
    <t>SIAB - Produção e Marcadores - PACS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</si>
  <si>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</si>
  <si>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</si>
  <si>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</si>
  <si>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</si>
  <si>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</si>
  <si>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</si>
  <si>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</si>
  <si>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SIAB - Produção e Marcadores - PSF</t>
  </si>
  <si>
    <t>SIAB - Produção e Marcadores - Outros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</si>
  <si>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</si>
  <si>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</si>
  <si>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</si>
  <si>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</si>
  <si>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</si>
  <si>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</si>
  <si>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</si>
  <si>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</si>
  <si>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</si>
  <si>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</si>
  <si>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</si>
  <si>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</si>
  <si>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</si>
  <si>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</si>
  <si>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</si>
  <si>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</si>
  <si>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</si>
  <si>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</si>
  <si>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Fonte: IBGE/Censos Demográficos</t>
  </si>
  <si>
    <t>Proporção de Moradores por tipo de Instalação Sanitária</t>
  </si>
  <si>
    <t>Proporção de Moradores por Tipo de Destino de Lixo</t>
  </si>
  <si>
    <t>Instalação Sanitária</t>
  </si>
  <si>
    <t>Proporção de Moradores por Tipo de Abastecimento de Água</t>
  </si>
  <si>
    <t>BCG (BCG)</t>
  </si>
  <si>
    <t>Contra Febre Amarela (FA)</t>
  </si>
  <si>
    <t>Contra Haemophilus influenzae tipo b (Hib)</t>
  </si>
  <si>
    <t>Contra Hepatite B (HB)</t>
  </si>
  <si>
    <t>Contra Sarampo</t>
  </si>
  <si>
    <t>Oral Contra Poliomielite (VOP)</t>
  </si>
  <si>
    <t>Oral Contra Poliomielite (Campanha 1ª etapa) (VOP)</t>
  </si>
  <si>
    <t>Oral Contra Poliomielite (Campanha 2ª etapa) (VOP)</t>
  </si>
  <si>
    <t>Tríplice Bacteriana (DTP)</t>
  </si>
  <si>
    <t>Tríplice Viral (SCR)</t>
  </si>
  <si>
    <t>Tríplice Viral (campanha) (SCR)</t>
  </si>
  <si>
    <t>Imuno</t>
  </si>
  <si>
    <t>Dupla Viral (SR)</t>
  </si>
  <si>
    <t>(4): em menores de 2 anos, por 100</t>
  </si>
  <si>
    <t>(5): em menores de 5 anos, por 1000; menores de 5 anos na situação do final do ano</t>
  </si>
  <si>
    <t xml:space="preserve"> Jul/2003</t>
  </si>
  <si>
    <t>Policlínica</t>
  </si>
  <si>
    <t>500 a 999g</t>
  </si>
  <si>
    <t>4000g e mais</t>
  </si>
  <si>
    <t>Tipo de parto</t>
  </si>
  <si>
    <t>Fórceps/outro</t>
  </si>
  <si>
    <t>Duração gestação</t>
  </si>
  <si>
    <t>Menos de 22 semanas</t>
  </si>
  <si>
    <t>De 22 a 27 semanas</t>
  </si>
  <si>
    <t>De 28 a 31 semanas</t>
  </si>
  <si>
    <t>De 32 a 36 semanas</t>
  </si>
  <si>
    <t>De 37 a 41 semanas</t>
  </si>
  <si>
    <t>42 semanas ou mais</t>
  </si>
  <si>
    <t>Causa - CID-BR-10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</si>
  <si>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</si>
  <si>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</si>
  <si>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</si>
  <si>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</si>
  <si>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</si>
  <si>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</si>
  <si>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</si>
  <si>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</si>
  <si>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</si>
  <si>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</si>
  <si>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</si>
  <si>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</si>
  <si>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</si>
  <si>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</si>
  <si>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</si>
  <si>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</si>
  <si>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</si>
  <si>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</si>
  <si>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</si>
  <si>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</si>
  <si>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</si>
  <si>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</si>
  <si>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</si>
  <si>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</si>
  <si>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</si>
  <si>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</si>
  <si>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</si>
  <si>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</si>
  <si>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</si>
  <si>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</si>
  <si>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</si>
  <si>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</si>
  <si>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</si>
  <si>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</si>
  <si>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</si>
  <si>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</si>
  <si>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</si>
  <si>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</si>
  <si>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</si>
  <si>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</si>
  <si>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</si>
  <si>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</si>
  <si>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</si>
  <si>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</si>
  <si>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</si>
  <si>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</si>
  <si>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</si>
  <si>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</si>
  <si>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</si>
  <si>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</si>
  <si>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</si>
  <si>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</si>
  <si>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</si>
  <si>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</si>
  <si>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</si>
  <si>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</si>
  <si>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</si>
  <si>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</si>
  <si>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</si>
  <si>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</si>
  <si>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</si>
  <si>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</si>
  <si>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</si>
  <si>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</si>
  <si>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</si>
  <si>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</si>
  <si>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</si>
  <si>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</si>
  <si>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</si>
  <si>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</si>
  <si>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</si>
  <si>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</si>
  <si>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</si>
  <si>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</si>
  <si>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</si>
  <si>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</si>
  <si>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</si>
  <si>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</si>
  <si>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</si>
  <si>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</si>
  <si>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</si>
  <si>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</si>
  <si>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</si>
  <si>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</si>
  <si>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</si>
  <si>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</si>
  <si>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</si>
  <si>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</si>
  <si>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</si>
  <si>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</si>
  <si>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</si>
  <si>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</si>
  <si>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</si>
  <si>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</si>
  <si>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</si>
  <si>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</si>
  <si>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</si>
  <si>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</si>
  <si>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</si>
  <si>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</si>
  <si>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</si>
  <si>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</si>
  <si>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</si>
  <si>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</si>
  <si>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</si>
  <si>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</si>
  <si>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</si>
  <si>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</si>
  <si>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</si>
  <si>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</si>
  <si>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</si>
  <si>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</si>
  <si>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</si>
  <si>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. 088 Gravidez que termina em aborto</t>
  </si>
  <si>
    <t>. 089 Outras mortes obstétricas diretas</t>
  </si>
  <si>
    <t>. 090 Mortes obstétricas indiretas</t>
  </si>
  <si>
    <t>FORA DA CID-10-BR</t>
  </si>
  <si>
    <t>Contra Influenza (Campanha) (INF)</t>
  </si>
  <si>
    <t>Oral de Rotavírus Humano (RR)</t>
  </si>
  <si>
    <t>Tetravalente (DTP/Hib) (TETRA)</t>
  </si>
  <si>
    <t>Mulheres &lt;1ano</t>
  </si>
  <si>
    <t>Mulheres 1a4a</t>
  </si>
  <si>
    <t>Homens &lt;1ano</t>
  </si>
  <si>
    <t>Homens 1a4a</t>
  </si>
  <si>
    <t>Nº Visitas</t>
  </si>
  <si>
    <t>Nascidos Vivos</t>
  </si>
  <si>
    <t>Óbitos&lt;1a Diarr</t>
  </si>
  <si>
    <t>Cr&lt;1a pesadas</t>
  </si>
  <si>
    <t>Indicadores Siops</t>
  </si>
  <si>
    <t>Taxa Bruta de Natalidade</t>
  </si>
  <si>
    <t xml:space="preserve"> Dez/2001,Dez/2002,Dez/2003,Dez/2004,Dez/2005,Dez/2006</t>
  </si>
  <si>
    <t>2001-2006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</si>
  <si>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</si>
  <si>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</si>
  <si>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</si>
  <si>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</si>
  <si>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</si>
  <si>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</si>
  <si>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</si>
  <si>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</si>
  <si>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</si>
  <si>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</si>
  <si>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</si>
  <si>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</si>
  <si>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</si>
  <si>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</si>
  <si>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</si>
  <si>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</si>
  <si>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</si>
  <si>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</si>
  <si>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</si>
  <si>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</si>
  <si>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</si>
  <si>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</si>
  <si>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</si>
  <si>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</si>
  <si>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</si>
  <si>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</si>
  <si>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</si>
  <si>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</si>
  <si>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Totais das vacinas contra tuberculose</t>
  </si>
  <si>
    <t>Totais das vacinas contra hepatite B</t>
  </si>
  <si>
    <t>Totais das vacinas contra poliomielite</t>
  </si>
  <si>
    <t>Totais das vacinas contra sarampo e rubéola</t>
  </si>
  <si>
    <t>Totais das vacinas contra difteria e tétano</t>
  </si>
  <si>
    <t>Cooperativa</t>
  </si>
  <si>
    <t>Laboratório Central de Saúde Pública - LACEN</t>
  </si>
  <si>
    <t>Tipo de estabelecimento não informado</t>
  </si>
  <si>
    <t>Tipo de Estabelecimento</t>
  </si>
  <si>
    <t>Tipo de estabelecimento</t>
  </si>
  <si>
    <t>Clínicos</t>
  </si>
  <si>
    <t>Obstétrico</t>
  </si>
  <si>
    <t>Pediátrico</t>
  </si>
  <si>
    <t>Outras Especialidades</t>
  </si>
  <si>
    <t>Hospital/DIA</t>
  </si>
  <si>
    <t>Nota: Número total de estabelecimentos, prestando ou não serviços ao SUS</t>
  </si>
  <si>
    <t>Leitos Existentes</t>
  </si>
  <si>
    <t>Leitos SUS</t>
  </si>
  <si>
    <t>SUS</t>
  </si>
  <si>
    <t>Leitos existentes por 1.000 habitantes:</t>
  </si>
  <si>
    <t>Leitos SUS por 1.000 habitantes</t>
  </si>
  <si>
    <t>Nota: Não inclui leitos complementares</t>
  </si>
  <si>
    <t>Público</t>
  </si>
  <si>
    <t>Privado</t>
  </si>
  <si>
    <t>Filantrópico</t>
  </si>
  <si>
    <t>Sindicato</t>
  </si>
  <si>
    <t>Não informado</t>
  </si>
  <si>
    <t>Número de leitos de internação existentes por tipo de prestador segundo especialidade</t>
  </si>
  <si>
    <t>Leitos de internação por 1.000 habitantes</t>
  </si>
  <si>
    <t>Serviço prestado</t>
  </si>
  <si>
    <t>Particular</t>
  </si>
  <si>
    <t>Plano de Saúde</t>
  </si>
  <si>
    <t>Internação</t>
  </si>
  <si>
    <t>Ambulatorial</t>
  </si>
  <si>
    <t>Urgência</t>
  </si>
  <si>
    <t>Farmácia ou cooperativa</t>
  </si>
  <si>
    <t>Diagnose e terapia</t>
  </si>
  <si>
    <t>Vig. epidemiológica e sanitária</t>
  </si>
  <si>
    <t>Tipo de Prestador</t>
  </si>
  <si>
    <t>Plano_de_Saúde_Público</t>
  </si>
  <si>
    <t>Plano_de_Saúde_Privado</t>
  </si>
  <si>
    <t>Filantropico</t>
  </si>
  <si>
    <t>Não  informada</t>
  </si>
  <si>
    <t>Unidades com internação</t>
  </si>
  <si>
    <t>Ju/2003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</si>
  <si>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</si>
  <si>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</si>
  <si>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</si>
  <si>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</si>
  <si>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Unidades de farmácias ou cooperativas</t>
  </si>
  <si>
    <t>Quantidade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</si>
  <si>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</si>
  <si>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</si>
  <si>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</si>
  <si>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</si>
  <si>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</si>
  <si>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</si>
  <si>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</si>
  <si>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</si>
  <si>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</si>
  <si>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</si>
  <si>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</si>
  <si>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</si>
  <si>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</si>
  <si>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</si>
  <si>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</si>
  <si>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</si>
  <si>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</si>
  <si>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</si>
  <si>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</si>
  <si>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</si>
  <si>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Profissionais</t>
  </si>
  <si>
    <t>Categoria</t>
  </si>
  <si>
    <t>Não atende ao SUS</t>
  </si>
  <si>
    <t>Prof SUS/1.000 hab</t>
  </si>
  <si>
    <t>Atende ao SUS</t>
  </si>
  <si>
    <t>Prof/1.000 hab</t>
  </si>
  <si>
    <t>Equipamentos</t>
  </si>
  <si>
    <t>Equipamento selecionado</t>
  </si>
  <si>
    <t>Existentes</t>
  </si>
  <si>
    <t>Mamógrafo</t>
  </si>
  <si>
    <t>Raio X</t>
  </si>
  <si>
    <t>Tomógrafo Computadorizado</t>
  </si>
  <si>
    <t>Ressonância Magnética</t>
  </si>
  <si>
    <t>Ultrassom</t>
  </si>
  <si>
    <t>Equipo Odontológico Completo</t>
  </si>
  <si>
    <t>Em uso</t>
  </si>
  <si>
    <t>Disponív. ao SUS</t>
  </si>
  <si>
    <t>Equip SUS/100.000 hab</t>
  </si>
  <si>
    <t>Equip uso/ 100.000 hab</t>
  </si>
  <si>
    <t>Recursos Humanos (vínculos) segundo categorias selecionadas</t>
  </si>
  <si>
    <t>Nota: Se um profissional tiver vínculo com mais de um estabelecimento, ele será contado tantas vezes quantos vínculos houver.</t>
  </si>
  <si>
    <t>4. Rede Assistencial</t>
  </si>
  <si>
    <t>5. Profissionais e Equipamentos</t>
  </si>
  <si>
    <t>13. Orçamentos Públicos em Saúde</t>
  </si>
  <si>
    <t>Amazônia</t>
  </si>
  <si>
    <t>Fronteira</t>
  </si>
  <si>
    <t>Amazônia Legal:</t>
  </si>
  <si>
    <t>Município de fronteira: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</si>
  <si>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</si>
  <si>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</si>
  <si>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</si>
  <si>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</si>
  <si>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</si>
  <si>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</si>
  <si>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</si>
  <si>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</si>
  <si>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Farmácia Medic Excepcional e Prog Farmácia Popular</t>
  </si>
  <si>
    <t>Hospital Dia</t>
  </si>
  <si>
    <t>Hospital Especializado</t>
  </si>
  <si>
    <t>Hospital Geral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</si>
  <si>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</si>
  <si>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</si>
  <si>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</si>
  <si>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</si>
  <si>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</si>
  <si>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</si>
  <si>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</si>
  <si>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</si>
  <si>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</si>
  <si>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</si>
  <si>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</si>
  <si>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Número de estabelecimentos por tipo de prestador segundo tipo de estabelecimento</t>
  </si>
  <si>
    <t>Número de estabelecimentos por tipo de convênio segundo tipo de atendimento prestado</t>
  </si>
  <si>
    <t>Número de leitos complementares existentes por tipo de prestador segundo tipo de leito complementar</t>
  </si>
  <si>
    <t>Unidade intermediária</t>
  </si>
  <si>
    <t>Unidade intermediária neonatal</t>
  </si>
  <si>
    <t>Unidade isolamento</t>
  </si>
  <si>
    <t>UTI adulto I</t>
  </si>
  <si>
    <t>UTI adulto II</t>
  </si>
  <si>
    <t>UTI adulto III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</si>
  <si>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</si>
  <si>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</si>
  <si>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</si>
  <si>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</si>
  <si>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</si>
  <si>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</si>
  <si>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</si>
  <si>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Leitos complementares existentes</t>
  </si>
  <si>
    <t>Leitos complementares</t>
  </si>
  <si>
    <t>UTI adulto</t>
  </si>
  <si>
    <t>UTI infantil</t>
  </si>
  <si>
    <t>UTI neonatal</t>
  </si>
  <si>
    <t>Não informada</t>
  </si>
  <si>
    <t>Número de equipamentos existentes, em uso e disponíveis ao SUS, segundo grupo de equipamentos</t>
  </si>
  <si>
    <t>Equipamentos de diagnóstico por imagem</t>
  </si>
  <si>
    <t>Equipamentos de infra-estrutura</t>
  </si>
  <si>
    <t>Equipamentos por métodos ópticos</t>
  </si>
  <si>
    <t>Equipamentos por métodos gráficos</t>
  </si>
  <si>
    <t>Equipamentos de manutenção da vida</t>
  </si>
  <si>
    <t>Equipamentos de Odontologia</t>
  </si>
  <si>
    <t>Outros equipamentos</t>
  </si>
  <si>
    <t>Número de equipamentos de categorias selecionadas existentes, em uso, disponíveis ao SUS e por 100.000 habitantes, segundo categorias do equipamento</t>
  </si>
  <si>
    <t>Grupo de Equipamentos</t>
  </si>
  <si>
    <t>0101 Ações coletivas/individuais em saúde</t>
  </si>
  <si>
    <t>0102 Vigilância em saúde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</si>
  <si>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</si>
  <si>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</si>
  <si>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</si>
  <si>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</si>
  <si>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</si>
  <si>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</si>
  <si>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</si>
  <si>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</si>
  <si>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</si>
  <si>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</si>
  <si>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</si>
  <si>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</si>
  <si>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</si>
  <si>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</si>
  <si>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</si>
  <si>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</si>
  <si>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</si>
  <si>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</si>
  <si>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</si>
  <si>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</si>
  <si>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</si>
  <si>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0309 Terapias especializadas</t>
  </si>
  <si>
    <t>0401 Pequenas cirurgias e cirurgias de pele, tecido subcutâneo e mucosa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</si>
  <si>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</si>
  <si>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</si>
  <si>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</si>
  <si>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</si>
  <si>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</si>
  <si>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</si>
  <si>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</si>
  <si>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0412 Cirurgia torácica</t>
  </si>
  <si>
    <t>0413 Cirurgia reparadora</t>
  </si>
  <si>
    <t>0414 Cirurgia oro-facial</t>
  </si>
  <si>
    <t>0415 Outras cirurgias</t>
  </si>
  <si>
    <t>0417 Anestesiologia</t>
  </si>
  <si>
    <t>0418 Cirurgia em nefrologia</t>
  </si>
  <si>
    <t>0501 Coleta e exames para fins de doação de orgãos, tecidos e células e de transplante</t>
  </si>
  <si>
    <t>0506 Acompanhamento e intercorrências no pré e pós-transplante</t>
  </si>
  <si>
    <t>0601 Medicamentos de dispensação excepcional</t>
  </si>
  <si>
    <t>0701 Órteses, próteses e materiais especiais não relacionados ao ato cirúrgico</t>
  </si>
  <si>
    <t>0702 Órteses, próteses e materiais especiais relacionados ao ato cirúrgico</t>
  </si>
  <si>
    <t>0801 Ações relacionadas ao estabelecimento</t>
  </si>
  <si>
    <t>0803 Autorização / Regulação</t>
  </si>
  <si>
    <t>0308 Tratamento de lesões, envenenamentos e outros, decorrentes de causas externas</t>
  </si>
  <si>
    <t>0310 Parto e nascimento</t>
  </si>
  <si>
    <t>0402 Cirurgia de glândulas endócrinas</t>
  </si>
  <si>
    <t>0403 Cirurgia do sistema nervoso central e periférico</t>
  </si>
  <si>
    <t>0411 Cirurgia obstétrica</t>
  </si>
  <si>
    <t>0416 Cirurgia em oncologia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</si>
  <si>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</si>
  <si>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</si>
  <si>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</si>
  <si>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</si>
  <si>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0602 Medicamentos estratégicos</t>
  </si>
  <si>
    <t>0603 Medicamentos de âmbito hospitalar</t>
  </si>
  <si>
    <t>0604 Componente Especializado da Assitencia Farmaceutica</t>
  </si>
  <si>
    <t>0802 Ações relacionadas ao atendimento</t>
  </si>
  <si>
    <t>Subgrupo proced.</t>
  </si>
  <si>
    <t>Qtd.aprovada</t>
  </si>
  <si>
    <t>Qtd.apresentada</t>
  </si>
  <si>
    <t xml:space="preserve"> 1997-2009</t>
  </si>
  <si>
    <t>01 Ações de promoção e prevenção em saúde</t>
  </si>
  <si>
    <t>02 Procedimentos com finalidade diagnóstica</t>
  </si>
  <si>
    <t>03 Procedimentos clínicos</t>
  </si>
  <si>
    <t>04 Procedimentos cirúrgicos</t>
  </si>
  <si>
    <t>05 Transplantes de orgãos, tecidos e células</t>
  </si>
  <si>
    <t>06 Medicamentos</t>
  </si>
  <si>
    <t>07 Órteses, próteses e materiais especiais</t>
  </si>
  <si>
    <t>08 Ações complementares da atenção à saúde</t>
  </si>
  <si>
    <t>Qtd.aprovadaValor aprovadoQtd.apresentadaValor apresentado por Grupo procedimento</t>
  </si>
  <si>
    <t>Quantidade e valor aprovados e apresentados dos procedimentos ambulatorial por município de atendimento, segundo grupo e subgrupo de procedimentos</t>
  </si>
  <si>
    <t>Valor_total</t>
  </si>
  <si>
    <t>Dias_permanência</t>
  </si>
  <si>
    <t>Cuidados prolongados (crônicos)</t>
  </si>
  <si>
    <t>Pneumologia sanitária (tisiologia)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</si>
  <si>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</si>
  <si>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</si>
  <si>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</si>
  <si>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</si>
  <si>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</si>
  <si>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</si>
  <si>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/>
  </si>
  <si>
    <t>Fonte: CNES. Situação da base de dados nacional em 10/04/2010.</t>
  </si>
  <si>
    <t>Fonte: SIA/SUS. Situação da base de dados nacional em 30/04/2010.</t>
  </si>
  <si>
    <t>Fonte: SIH/SUS. Situação da base de dados nacional em 03/05/2010.</t>
  </si>
  <si>
    <t>Fonte: SINASC. Situação da base de dados nacional em 14/12/2009.</t>
  </si>
  <si>
    <t>Nota: Dados de 2008 são preliminares.</t>
  </si>
  <si>
    <t>Fonte: SIM. Situação da base de dados nacional em 14/12/2009.</t>
  </si>
  <si>
    <t>Fonte: SI/PNI. Situação da base de dados nacional em 25/03/2010.</t>
  </si>
  <si>
    <t>Fonte: SIAB. Situação da base de dados nacional em 22/02/2010.</t>
  </si>
  <si>
    <t>Fonte: SIOPS. Situação da base de dados nacional em 24/05/2010.</t>
  </si>
  <si>
    <t>Valor total de internações hospitalares por complexidade, segundo tipo de financiamento</t>
  </si>
  <si>
    <t>(Gestão Municipal)</t>
  </si>
  <si>
    <t>Alta complexidade</t>
  </si>
  <si>
    <t>Não se aplica</t>
  </si>
  <si>
    <t>SIA/SUS</t>
  </si>
  <si>
    <t>SIH/SUS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</si>
  <si>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</si>
  <si>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</si>
  <si>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</si>
  <si>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</si>
  <si>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</si>
  <si>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</si>
  <si>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Financiamento</t>
  </si>
  <si>
    <t>Fontes:</t>
  </si>
  <si>
    <t>SIH/SUS. Situação da base de dados nacional em 03/05/2010.</t>
  </si>
  <si>
    <t>SIA/SUS. Situação da base de dados nacional em 30/04/2010.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</si>
  <si>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</si>
  <si>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</si>
  <si>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</si>
  <si>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</si>
  <si>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</si>
  <si>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</si>
  <si>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</si>
  <si>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</si>
  <si>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</si>
  <si>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</si>
  <si>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</si>
  <si>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</si>
  <si>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</si>
  <si>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</si>
  <si>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</si>
  <si>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</si>
  <si>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</si>
  <si>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</si>
  <si>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</si>
  <si>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</si>
  <si>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</si>
  <si>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</si>
  <si>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</si>
  <si>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</si>
  <si>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</si>
  <si>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</si>
  <si>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</si>
  <si>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</si>
  <si>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</si>
  <si>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</si>
  <si>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</si>
  <si>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</si>
  <si>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</si>
  <si>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</si>
  <si>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</si>
  <si>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</si>
  <si>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</si>
  <si>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</si>
  <si>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</si>
  <si>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</si>
  <si>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</si>
  <si>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</si>
  <si>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</si>
  <si>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</si>
  <si>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</si>
  <si>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</si>
  <si>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</si>
  <si>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</si>
  <si>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</si>
  <si>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</si>
  <si>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</si>
  <si>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</si>
  <si>
    <t>Subtipo de financiamento</t>
  </si>
  <si>
    <t>Média complexidade</t>
  </si>
  <si>
    <t>Valor total por Financiamento e Complexidade - SIH/SUS</t>
  </si>
  <si>
    <t>Atenção básica</t>
  </si>
  <si>
    <t>Valor total por Financiamento e Complexidade - SIA/SUS</t>
  </si>
  <si>
    <t>Rubrica FAEC</t>
  </si>
  <si>
    <t>Valor total por Rubrica FAEC - SIH/SUS</t>
  </si>
  <si>
    <t>Valor total por Subtipo de financiamento - SIA/SUS</t>
  </si>
  <si>
    <t xml:space="preserve">Valor total de internações hospitalares e valor aprovado de atendimentos ambulatoriais segundo </t>
  </si>
  <si>
    <t>subtitpo de financiamento (Gestão Municipal)</t>
  </si>
  <si>
    <t>Valor aprovado de atendimentos ambulatoriais por complexidade, segundo tipo de financiamento</t>
  </si>
  <si>
    <t xml:space="preserve">Passo de Torres                                   </t>
  </si>
  <si>
    <t>SC</t>
  </si>
  <si>
    <t xml:space="preserve">Santa Catarina                                    </t>
  </si>
  <si>
    <t xml:space="preserve">Araranguá                                         </t>
  </si>
  <si>
    <t xml:space="preserve">Sul                                               </t>
  </si>
  <si>
    <t xml:space="preserve">Fora da Região Metropolitana - SC                 </t>
  </si>
  <si>
    <t xml:space="preserve">Fora de Aglomerado Urbano - SC          </t>
  </si>
  <si>
    <t>N</t>
  </si>
  <si>
    <t xml:space="preserve"> 1991, 2000</t>
  </si>
  <si>
    <t xml:space="preserve"> Dez/2009</t>
  </si>
  <si>
    <t>Plano de Saúde Público</t>
  </si>
  <si>
    <t>Plano de Saúde Privado</t>
  </si>
  <si>
    <t>Em Uso</t>
  </si>
  <si>
    <t>Disponíveis SUS</t>
  </si>
  <si>
    <t>Valor aprovado</t>
  </si>
  <si>
    <t>Valor apresentado</t>
  </si>
  <si>
    <t xml:space="preserve"> 1999-2007</t>
  </si>
  <si>
    <t>Nascim p/resid.mãe</t>
  </si>
  <si>
    <t>28 a 364 dias</t>
  </si>
  <si>
    <t>088-093 GRAVIDEZ, PARTO E PUERPÉRIO</t>
  </si>
  <si>
    <t>Óbitos p/Residênc</t>
  </si>
  <si>
    <t xml:space="preserve"> 2000-2009</t>
  </si>
  <si>
    <t>Totais das vacinas Tetra + Penta + Hexavanlente</t>
  </si>
  <si>
    <t>Totais das vacinas HiB+Tetra+Penta+Hexavanlente</t>
  </si>
  <si>
    <t xml:space="preserve"> Dez/2004, Dez/2005, Dez/2006, Dez/2007, Dez/2008, Dez/2009</t>
  </si>
  <si>
    <t xml:space="preserve"> 2004-2009</t>
  </si>
  <si>
    <t xml:space="preserve"> 2006-2009</t>
  </si>
  <si>
    <t>2.1 D.Total Saúde/Hab</t>
  </si>
  <si>
    <t>D.R.Próprios em Saúde/Hab</t>
  </si>
  <si>
    <t>R.Transf.SUS/Hab</t>
  </si>
  <si>
    <t>2.2 %D.Pessoal/D.Total</t>
  </si>
  <si>
    <t>2.5 %D.Invest/D.Total</t>
  </si>
  <si>
    <t>3.1 %Transf.SUS/D.Total</t>
  </si>
  <si>
    <t>3.2 %R.Próprios em Saúde-EC 29</t>
  </si>
  <si>
    <t>2.4 %D.Serv.Terc/D.Total</t>
  </si>
  <si>
    <t>D.Total Saúde</t>
  </si>
  <si>
    <t>D.R.Próprios</t>
  </si>
  <si>
    <t>R.Impostos e Transf.Const</t>
  </si>
  <si>
    <t>R.Transf.SUS</t>
  </si>
  <si>
    <t>D.Pessoal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</si>
</sst>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##,###,##0.00"/>
    <numFmt numFmtId="186" formatCode="00&quot;.&quot;0000&quot;-&quot;0"/>
    <numFmt numFmtId="187" formatCode="00&quot;.&quot;00"/>
    <numFmt numFmtId="188" formatCode="00&quot;.&quot;000"/>
    <numFmt numFmtId="189" formatCode="00&quot;.&quot;000&quot;.&quot;000&quot;/&quot;0000&quot;-&quot;00"/>
    <numFmt numFmtId="190" formatCode="0.0000000"/>
    <numFmt numFmtId="191" formatCode="0.000000"/>
    <numFmt numFmtId="192" formatCode="_(* #,##0.0_);_(* \(#,##0.0\);_(* &quot;-&quot;?_);_(@_)"/>
    <numFmt numFmtId="193" formatCode="_(* #,##0.000_);_(* \(#,##0.000\);_(* &quot;-&quot;??_);_(@_)"/>
    <numFmt numFmtId="194" formatCode="0;[Red]0"/>
    <numFmt numFmtId="195" formatCode="0;[Black]0"/>
    <numFmt numFmtId="196" formatCode="_(* #,##0.0_);_(* \(#,##0.0\);_(* &quot;-&quot;_);_(@_)"/>
    <numFmt numFmtId="197" formatCode="_(* #,##0.00_);_(* \(#,##0.00\);_(* &quot;-&quot;_);_(@_)"/>
    <numFmt numFmtId="198" formatCode="#,"/>
    <numFmt numFmtId="199" formatCode="###,###,"/>
    <numFmt numFmtId="200" formatCode="[$-416]dddd\,\ d&quot; de &quot;mmmm&quot; de &quot;yyyy"/>
    <numFmt numFmtId="201" formatCode="d/m;@"/>
    <numFmt numFmtId="202" formatCode="[$-416]mmmm\-yy;@"/>
    <numFmt numFmtId="203" formatCode="mmmm/yyyy"/>
    <numFmt numFmtId="204" formatCode="mmm/yyyy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8.6"/>
      <color indexed="12"/>
      <name val="Arial"/>
      <family val="0"/>
    </font>
    <font>
      <u val="single"/>
      <sz val="8.6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.75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Border="0">
      <alignment horizontal="right"/>
      <protection/>
    </xf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54" applyNumberFormat="1" applyFont="1" applyFill="1" applyBorder="1" applyAlignment="1">
      <alignment/>
    </xf>
    <xf numFmtId="178" fontId="0" fillId="0" borderId="10" xfId="5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79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1" fontId="0" fillId="0" borderId="0" xfId="54" applyFont="1" applyFill="1" applyBorder="1" applyAlignment="1">
      <alignment horizontal="left"/>
    </xf>
    <xf numFmtId="178" fontId="0" fillId="0" borderId="0" xfId="5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0" fillId="0" borderId="0" xfId="34" applyBorder="1">
      <alignment horizontal="right"/>
      <protection/>
    </xf>
    <xf numFmtId="169" fontId="0" fillId="0" borderId="10" xfId="34" applyBorder="1">
      <alignment horizontal="right"/>
      <protection/>
    </xf>
    <xf numFmtId="196" fontId="0" fillId="0" borderId="0" xfId="34" applyNumberFormat="1" applyBorder="1">
      <alignment horizontal="right"/>
      <protection/>
    </xf>
    <xf numFmtId="196" fontId="0" fillId="0" borderId="10" xfId="34" applyNumberForma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97" fontId="0" fillId="0" borderId="0" xfId="34" applyNumberFormat="1" applyBorder="1">
      <alignment horizontal="right"/>
      <protection/>
    </xf>
    <xf numFmtId="197" fontId="0" fillId="0" borderId="10" xfId="34" applyNumberFormat="1" applyBorder="1">
      <alignment horizontal="right"/>
      <protection/>
    </xf>
    <xf numFmtId="169" fontId="0" fillId="0" borderId="0" xfId="34" applyNumberFormat="1" applyBorder="1">
      <alignment horizontal="right"/>
      <protection/>
    </xf>
    <xf numFmtId="196" fontId="0" fillId="0" borderId="0" xfId="34" applyNumberFormat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96" fontId="0" fillId="0" borderId="0" xfId="34" applyNumberFormat="1" applyFont="1" applyBorder="1">
      <alignment horizontal="right"/>
      <protection/>
    </xf>
    <xf numFmtId="0" fontId="0" fillId="0" borderId="10" xfId="0" applyBorder="1" applyAlignment="1">
      <alignment/>
    </xf>
    <xf numFmtId="171" fontId="4" fillId="0" borderId="11" xfId="5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96" fontId="0" fillId="0" borderId="0" xfId="34" applyNumberFormat="1" applyFont="1" applyBorder="1">
      <alignment horizontal="right"/>
      <protection/>
    </xf>
    <xf numFmtId="0" fontId="0" fillId="0" borderId="10" xfId="0" applyFont="1" applyFill="1" applyBorder="1" applyAlignment="1">
      <alignment/>
    </xf>
    <xf numFmtId="196" fontId="0" fillId="0" borderId="10" xfId="34" applyNumberFormat="1" applyFont="1" applyBorder="1">
      <alignment horizontal="right"/>
      <protection/>
    </xf>
    <xf numFmtId="169" fontId="0" fillId="0" borderId="10" xfId="34" applyFont="1" applyBorder="1">
      <alignment horizontal="right"/>
      <protection/>
    </xf>
    <xf numFmtId="169" fontId="0" fillId="0" borderId="0" xfId="34" applyFon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196" fontId="0" fillId="0" borderId="21" xfId="34" applyNumberFormat="1" applyBorder="1">
      <alignment horizontal="right"/>
      <protection/>
    </xf>
    <xf numFmtId="4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171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0" fillId="0" borderId="0" xfId="54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0" fillId="0" borderId="0" xfId="54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179" fontId="2" fillId="0" borderId="0" xfId="54" applyNumberFormat="1" applyFont="1" applyBorder="1" applyAlignment="1">
      <alignment horizontal="right"/>
    </xf>
    <xf numFmtId="178" fontId="2" fillId="0" borderId="0" xfId="54" applyNumberFormat="1" applyFont="1" applyAlignment="1">
      <alignment/>
    </xf>
    <xf numFmtId="179" fontId="2" fillId="0" borderId="19" xfId="54" applyNumberFormat="1" applyFont="1" applyBorder="1" applyAlignment="1">
      <alignment horizontal="right"/>
    </xf>
    <xf numFmtId="178" fontId="2" fillId="0" borderId="19" xfId="54" applyNumberFormat="1" applyFont="1" applyBorder="1" applyAlignment="1">
      <alignment/>
    </xf>
    <xf numFmtId="171" fontId="2" fillId="0" borderId="19" xfId="54" applyFont="1" applyBorder="1" applyAlignment="1">
      <alignment/>
    </xf>
    <xf numFmtId="171" fontId="2" fillId="0" borderId="11" xfId="54" applyFont="1" applyFill="1" applyBorder="1" applyAlignment="1">
      <alignment horizontal="center" wrapText="1"/>
    </xf>
    <xf numFmtId="171" fontId="0" fillId="0" borderId="0" xfId="54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96" fontId="0" fillId="0" borderId="0" xfId="34" applyNumberFormat="1" applyAlignment="1">
      <alignment horizontal="center" wrapText="1"/>
      <protection/>
    </xf>
    <xf numFmtId="0" fontId="0" fillId="0" borderId="14" xfId="0" applyFont="1" applyFill="1" applyBorder="1" applyAlignment="1">
      <alignment horizontal="left"/>
    </xf>
    <xf numFmtId="169" fontId="0" fillId="0" borderId="14" xfId="34" applyNumberFormat="1" applyBorder="1">
      <alignment horizontal="right"/>
      <protection/>
    </xf>
    <xf numFmtId="178" fontId="0" fillId="0" borderId="14" xfId="54" applyNumberFormat="1" applyBorder="1" applyAlignment="1">
      <alignment horizontal="right"/>
    </xf>
    <xf numFmtId="171" fontId="0" fillId="0" borderId="14" xfId="54" applyNumberFormat="1" applyBorder="1" applyAlignment="1">
      <alignment/>
    </xf>
    <xf numFmtId="171" fontId="0" fillId="0" borderId="0" xfId="54" applyNumberFormat="1" applyBorder="1" applyAlignment="1">
      <alignment/>
    </xf>
    <xf numFmtId="169" fontId="2" fillId="0" borderId="19" xfId="34" applyNumberFormat="1" applyFont="1" applyBorder="1">
      <alignment horizontal="right"/>
      <protection/>
    </xf>
    <xf numFmtId="178" fontId="2" fillId="0" borderId="19" xfId="54" applyNumberFormat="1" applyFont="1" applyBorder="1" applyAlignment="1">
      <alignment horizontal="right"/>
    </xf>
    <xf numFmtId="171" fontId="2" fillId="0" borderId="19" xfId="54" applyNumberFormat="1" applyFont="1" applyBorder="1" applyAlignment="1">
      <alignment/>
    </xf>
    <xf numFmtId="0" fontId="2" fillId="0" borderId="12" xfId="54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96" fontId="0" fillId="0" borderId="0" xfId="34" applyNumberFormat="1" applyFont="1">
      <alignment horizontal="right"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19" xfId="54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0" xfId="0" applyNumberFormat="1" applyFont="1" applyFill="1" applyBorder="1" applyAlignment="1">
      <alignment/>
    </xf>
    <xf numFmtId="179" fontId="0" fillId="0" borderId="10" xfId="54" applyNumberFormat="1" applyFont="1" applyFill="1" applyBorder="1" applyAlignment="1">
      <alignment/>
    </xf>
    <xf numFmtId="178" fontId="0" fillId="0" borderId="0" xfId="54" applyNumberFormat="1" applyFont="1" applyAlignment="1">
      <alignment/>
    </xf>
    <xf numFmtId="171" fontId="0" fillId="0" borderId="0" xfId="54" applyFont="1" applyAlignment="1">
      <alignment/>
    </xf>
    <xf numFmtId="0" fontId="2" fillId="0" borderId="0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1" fontId="2" fillId="0" borderId="10" xfId="54" applyFont="1" applyFill="1" applyBorder="1" applyAlignment="1">
      <alignment horizontal="left"/>
    </xf>
    <xf numFmtId="169" fontId="0" fillId="0" borderId="10" xfId="34" applyNumberFormat="1" applyBorder="1">
      <alignment horizontal="right"/>
      <protection/>
    </xf>
    <xf numFmtId="171" fontId="0" fillId="0" borderId="0" xfId="54" applyFont="1" applyFill="1" applyBorder="1" applyAlignment="1">
      <alignment horizontal="left"/>
    </xf>
    <xf numFmtId="171" fontId="2" fillId="0" borderId="10" xfId="54" applyFont="1" applyFill="1" applyBorder="1" applyAlignment="1">
      <alignment horizontal="left"/>
    </xf>
    <xf numFmtId="0" fontId="0" fillId="0" borderId="0" xfId="0" applyAlignment="1">
      <alignment horizontal="left" indent="1"/>
    </xf>
    <xf numFmtId="171" fontId="4" fillId="0" borderId="19" xfId="54" applyFont="1" applyFill="1" applyBorder="1" applyAlignment="1">
      <alignment horizontal="left" wrapText="1"/>
    </xf>
    <xf numFmtId="171" fontId="0" fillId="0" borderId="0" xfId="54" applyBorder="1" applyAlignment="1">
      <alignment horizontal="right"/>
    </xf>
    <xf numFmtId="171" fontId="0" fillId="0" borderId="10" xfId="54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12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7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" fontId="2" fillId="0" borderId="20" xfId="0" applyNumberFormat="1" applyFont="1" applyFill="1" applyBorder="1" applyAlignment="1">
      <alignment horizontal="center"/>
    </xf>
    <xf numFmtId="17" fontId="2" fillId="0" borderId="30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70" fontId="2" fillId="0" borderId="0" xfId="48" applyFont="1" applyAlignment="1">
      <alignment horizontal="center"/>
    </xf>
    <xf numFmtId="0" fontId="4" fillId="0" borderId="19" xfId="54" applyNumberFormat="1" applyFont="1" applyFill="1" applyBorder="1" applyAlignment="1">
      <alignment horizontal="center"/>
    </xf>
    <xf numFmtId="171" fontId="4" fillId="0" borderId="21" xfId="54" applyFont="1" applyFill="1" applyBorder="1" applyAlignment="1">
      <alignment horizontal="center" wrapText="1"/>
    </xf>
    <xf numFmtId="0" fontId="4" fillId="0" borderId="29" xfId="54" applyNumberFormat="1" applyFont="1" applyFill="1" applyBorder="1" applyAlignment="1">
      <alignment horizontal="center" wrapText="1"/>
    </xf>
    <xf numFmtId="0" fontId="4" fillId="0" borderId="30" xfId="54" applyNumberFormat="1" applyFont="1" applyFill="1" applyBorder="1" applyAlignment="1">
      <alignment horizontal="center" wrapText="1"/>
    </xf>
    <xf numFmtId="0" fontId="4" fillId="0" borderId="13" xfId="54" applyNumberFormat="1" applyFont="1" applyFill="1" applyBorder="1" applyAlignment="1">
      <alignment horizontal="center" wrapText="1"/>
    </xf>
    <xf numFmtId="0" fontId="4" fillId="0" borderId="18" xfId="54" applyNumberFormat="1" applyFont="1" applyFill="1" applyBorder="1" applyAlignment="1">
      <alignment horizontal="center" wrapText="1"/>
    </xf>
    <xf numFmtId="171" fontId="4" fillId="0" borderId="15" xfId="54" applyFont="1" applyFill="1" applyBorder="1" applyAlignment="1">
      <alignment horizontal="left" wrapText="1"/>
    </xf>
    <xf numFmtId="171" fontId="4" fillId="0" borderId="20" xfId="54" applyFont="1" applyFill="1" applyBorder="1" applyAlignment="1">
      <alignment horizontal="left" wrapText="1"/>
    </xf>
    <xf numFmtId="171" fontId="2" fillId="0" borderId="29" xfId="54" applyFont="1" applyFill="1" applyBorder="1" applyAlignment="1">
      <alignment horizontal="center" wrapText="1"/>
    </xf>
    <xf numFmtId="171" fontId="2" fillId="0" borderId="30" xfId="54" applyFont="1" applyFill="1" applyBorder="1" applyAlignment="1">
      <alignment horizontal="center" wrapText="1"/>
    </xf>
    <xf numFmtId="171" fontId="4" fillId="0" borderId="0" xfId="54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derno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75"/>
          <c:w val="0.744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Dados!$G$34:$G$42</c:f>
              <c:strCache>
                <c:ptCount val="9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e +</c:v>
                </c:pt>
              </c:strCache>
            </c:strRef>
          </c:cat>
          <c:val>
            <c:numRef>
              <c:f>Dados!$H$34:$H$42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Dados!$I$33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Dados!$I$34:$I$42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9859645"/>
        <c:axId val="21627942"/>
      </c:barChart>
      <c:catAx>
        <c:axId val="9859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0"/>
        <c:lblOffset val="100"/>
        <c:tickLblSkip val="1"/>
        <c:noMultiLvlLbl val="0"/>
      </c:catAx>
      <c:valAx>
        <c:axId val="21627942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75"/>
          <c:w val="0.1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5"/>
          <c:w val="0.659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Nascimentos!$A$7</c:f>
              <c:strCache>
                <c:ptCount val="1"/>
                <c:pt idx="0">
                  <c:v>% com prematuridade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Nascimentos!$A$8</c:f>
              <c:strCache>
                <c:ptCount val="1"/>
                <c:pt idx="0">
                  <c:v>% de partos cesáreos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% baixo peso - geral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Nascimentos!$A$9</c:f>
              <c:strCache>
                <c:ptCount val="1"/>
                <c:pt idx="0">
                  <c:v>% de mães de 10-19 anos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Nascimentos!$A$10</c:f>
              <c:strCache>
                <c:ptCount val="1"/>
                <c:pt idx="0">
                  <c:v>% de mães de 10-14 anos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92807"/>
        <c:axId val="26935264"/>
      </c:lineChart>
      <c:lineChart>
        <c:grouping val="standard"/>
        <c:varyColors val="0"/>
        <c:ser>
          <c:idx val="5"/>
          <c:order val="5"/>
          <c:tx>
            <c:strRef>
              <c:f>Nascimentos!$A$6</c:f>
              <c:strCache>
                <c:ptCount val="1"/>
                <c:pt idx="0">
                  <c:v>Taxa Bruta de Natalidade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090785"/>
        <c:axId val="34272746"/>
      </c:lineChart>
      <c:cat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 val="autoZero"/>
        <c:auto val="0"/>
        <c:lblOffset val="100"/>
        <c:tickLblSkip val="1"/>
        <c:noMultiLvlLbl val="0"/>
      </c:catAx>
      <c:valAx>
        <c:axId val="269352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At val="1"/>
        <c:crossBetween val="between"/>
        <c:dispUnits/>
      </c:valAx>
      <c:catAx>
        <c:axId val="41090785"/>
        <c:scaling>
          <c:orientation val="minMax"/>
        </c:scaling>
        <c:axPos val="b"/>
        <c:delete val="1"/>
        <c:majorTickMark val="out"/>
        <c:minorTickMark val="none"/>
        <c:tickLblPos val="none"/>
        <c:crossAx val="34272746"/>
        <c:crosses val="autoZero"/>
        <c:auto val="0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1675"/>
          <c:w val="0.20625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109"/>
          <c:w val="0.74025"/>
          <c:h val="0.60025"/>
        </c:manualLayout>
      </c:layout>
      <c:pieChart>
        <c:varyColors val="1"/>
        <c:ser>
          <c:idx val="0"/>
          <c:order val="0"/>
          <c:tx>
            <c:strRef>
              <c:f>Mortalidade!$K$5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71975"/>
          <c:w val="0.64625"/>
          <c:h val="0.2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25"/>
          <c:w val="0.65025"/>
          <c:h val="0.79675"/>
        </c:manualLayout>
      </c:layout>
      <c:lineChart>
        <c:grouping val="standard"/>
        <c:varyColors val="0"/>
        <c:ser>
          <c:idx val="6"/>
          <c:order val="0"/>
          <c:tx>
            <c:strRef>
              <c:f>Imunizações!$A$6</c:f>
              <c:strCache>
                <c:ptCount val="1"/>
                <c:pt idx="0">
                  <c:v>BCG (BCG)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Imunizações!$A$7</c:f>
              <c:strCache>
                <c:ptCount val="1"/>
                <c:pt idx="0">
                  <c:v>Contra Febre Amarela (FA)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Imunizações!$A$8</c:f>
              <c:strCache>
                <c:ptCount val="1"/>
                <c:pt idx="0">
                  <c:v>Contra Haemophilus influenzae tipo b (Hib)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Imunizações!$A$9</c:f>
              <c:strCache>
                <c:ptCount val="1"/>
                <c:pt idx="0">
                  <c:v>Contra Hepatite B (HB)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Imunizações!$A$10</c:f>
              <c:strCache>
                <c:ptCount val="1"/>
                <c:pt idx="0">
                  <c:v>Contra Influenza (Campanha) (INF)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Imunizações!$A$11</c:f>
              <c:strCache>
                <c:ptCount val="1"/>
                <c:pt idx="0">
                  <c:v>Contra Sarampo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Imunizações!$A$12</c:f>
              <c:strCache>
                <c:ptCount val="1"/>
                <c:pt idx="0">
                  <c:v>Dupla Viral (SR)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Imunizações!$A$13</c:f>
              <c:strCache>
                <c:ptCount val="1"/>
                <c:pt idx="0">
                  <c:v>Oral Contra Poliomielite (VOP)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Imunizações!$A$14</c:f>
              <c:strCache>
                <c:ptCount val="1"/>
                <c:pt idx="0">
                  <c:v>Oral Contra Poliomielite (Campanha 1ª etapa) (VOP)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Imunizações!$A$15</c:f>
              <c:strCache>
                <c:ptCount val="1"/>
                <c:pt idx="0">
                  <c:v>Oral Contra Poliomielite (Campanha 2ª etapa) (VOP)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Imunizações!$A$16</c:f>
              <c:strCache>
                <c:ptCount val="1"/>
                <c:pt idx="0">
                  <c:v>Oral de Rotavírus Humano (RR)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Imunizações!$A$17</c:f>
              <c:strCache>
                <c:ptCount val="1"/>
                <c:pt idx="0">
                  <c:v>Tetravalente (DTP/Hib) (TETRA)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Imunizações!$A$18</c:f>
              <c:strCache>
                <c:ptCount val="1"/>
                <c:pt idx="0">
                  <c:v>Tríplice Bacteriana (DTP)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Imunizações!$A$19</c:f>
              <c:strCache>
                <c:ptCount val="1"/>
                <c:pt idx="0">
                  <c:v>Tríplice Viral (SCR)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Imunizações!$A$20</c:f>
              <c:strCache>
                <c:ptCount val="1"/>
                <c:pt idx="0">
                  <c:v>Tríplice Viral (campanha) (SCR)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77"/>
          <c:w val="0.274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1525"/>
          <c:w val="0.998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Saneamento!$B$4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Saneamento!$C$4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60433751"/>
        <c:axId val="7032848"/>
      </c:barChart>
      <c:catAx>
        <c:axId val="60433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032848"/>
        <c:crossesAt val="0"/>
        <c:auto val="1"/>
        <c:lblOffset val="100"/>
        <c:tickLblSkip val="1"/>
        <c:noMultiLvlLbl val="0"/>
      </c:catAx>
      <c:valAx>
        <c:axId val="703284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37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75"/>
          <c:w val="0.998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63295633"/>
        <c:axId val="32789786"/>
      </c:barChart>
      <c:catAx>
        <c:axId val="63295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789786"/>
        <c:crossesAt val="0"/>
        <c:auto val="1"/>
        <c:lblOffset val="100"/>
        <c:tickLblSkip val="1"/>
        <c:noMultiLvlLbl val="0"/>
      </c:catAx>
      <c:valAx>
        <c:axId val="3278978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56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5"/>
          <c:w val="0.994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Saneamento!$C$23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26672619"/>
        <c:axId val="38726980"/>
      </c:barChart>
      <c:catAx>
        <c:axId val="26672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8726980"/>
        <c:crossesAt val="0"/>
        <c:auto val="1"/>
        <c:lblOffset val="100"/>
        <c:tickLblSkip val="1"/>
        <c:noMultiLvlLbl val="0"/>
      </c:catAx>
      <c:valAx>
        <c:axId val="3872698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26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7825"/>
          <c:w val="0.617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06425"/>
          <c:w val="0.6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  <c:strCache>
                <c:ptCount val="1"/>
                <c:pt idx="0">
                  <c:v>Número de Internações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12998501"/>
        <c:axId val="49877646"/>
      </c:barChart>
      <c:catAx>
        <c:axId val="129985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auto val="1"/>
        <c:lblOffset val="100"/>
        <c:tickLblSkip val="2"/>
        <c:noMultiLvlLbl val="0"/>
      </c:catAx>
      <c:valAx>
        <c:axId val="49877646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850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75"/>
          <c:y val="0.89125"/>
          <c:w val="0.37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705"/>
          <c:w val="0.702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  <c:strCache>
                <c:ptCount val="1"/>
                <c:pt idx="0">
                  <c:v>Média de Permanência (dias)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6245631"/>
        <c:axId val="13557496"/>
      </c:barChart>
      <c:catAx>
        <c:axId val="4624563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auto val="1"/>
        <c:lblOffset val="100"/>
        <c:tickLblSkip val="2"/>
        <c:noMultiLvlLbl val="0"/>
      </c:catAx>
      <c:valAx>
        <c:axId val="13557496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5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05925"/>
          <c:w val="0.6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  <c:strCache>
                <c:ptCount val="1"/>
                <c:pt idx="0">
                  <c:v>Mortalidade Hospitalar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4908601"/>
        <c:axId val="24415362"/>
      </c:barChart>
      <c:catAx>
        <c:axId val="549086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auto val="1"/>
        <c:lblOffset val="100"/>
        <c:tickLblSkip val="2"/>
        <c:noMultiLvlLbl val="0"/>
      </c:catAx>
      <c:valAx>
        <c:axId val="24415362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8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5"/>
          <c:y val="0.0665"/>
          <c:w val="0.68125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8411667"/>
        <c:axId val="31487276"/>
      </c:barChart>
      <c:catAx>
        <c:axId val="1841166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276"/>
        <c:crosses val="autoZero"/>
        <c:auto val="1"/>
        <c:lblOffset val="100"/>
        <c:tickLblSkip val="2"/>
        <c:noMultiLvlLbl val="0"/>
      </c:catAx>
      <c:valAx>
        <c:axId val="31487276"/>
        <c:scaling>
          <c:orientation val="minMax"/>
        </c:scaling>
        <c:axPos val="t"/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1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>
        <c:manualLayout>
          <c:xMode val="factor"/>
          <c:yMode val="factor"/>
          <c:x val="-0.1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6"/>
          <c:w val="0.952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MorbHosp!#REF!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0"/>
        <c:axId val="14950029"/>
        <c:axId val="332534"/>
      </c:barChart>
      <c:catAx>
        <c:axId val="14950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42900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209550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42925"/>
        <a:ext cx="495300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219075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66900"/>
        <a:ext cx="5038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209550</xdr:rowOff>
    </xdr:from>
    <xdr:to>
      <xdr:col>11</xdr:col>
      <xdr:colOff>9525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3457575" y="3981450"/>
        <a:ext cx="5038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1338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1243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7819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7819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10086975" y="476250"/>
        <a:ext cx="290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9875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7600950" y="2466975"/>
        <a:ext cx="371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43425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10" spans="1:10" ht="18">
      <c r="A10" s="165" t="str">
        <f>Dados!C2</f>
        <v>Município: Passo de Torres - SC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3" ht="12.75">
      <c r="C13" s="62" t="s">
        <v>173</v>
      </c>
    </row>
    <row r="14" ht="12.75">
      <c r="C14" s="62" t="s">
        <v>174</v>
      </c>
    </row>
    <row r="15" ht="12.75">
      <c r="C15" s="62" t="s">
        <v>175</v>
      </c>
    </row>
    <row r="16" ht="12.75">
      <c r="C16" s="62" t="s">
        <v>610</v>
      </c>
    </row>
    <row r="17" ht="12.75">
      <c r="C17" s="62" t="s">
        <v>611</v>
      </c>
    </row>
    <row r="18" ht="12.75">
      <c r="C18" s="62" t="s">
        <v>176</v>
      </c>
    </row>
    <row r="19" ht="12.75">
      <c r="C19" s="62" t="s">
        <v>177</v>
      </c>
    </row>
    <row r="20" ht="12.75">
      <c r="C20" s="62" t="s">
        <v>178</v>
      </c>
    </row>
    <row r="21" ht="12.75">
      <c r="C21" s="62" t="s">
        <v>179</v>
      </c>
    </row>
    <row r="22" ht="12.75">
      <c r="C22" s="62" t="s">
        <v>180</v>
      </c>
    </row>
    <row r="23" ht="12.75">
      <c r="C23" s="62" t="s">
        <v>181</v>
      </c>
    </row>
    <row r="24" ht="12.75">
      <c r="C24" s="62" t="s">
        <v>185</v>
      </c>
    </row>
    <row r="25" ht="12.75">
      <c r="C25" s="62" t="s">
        <v>612</v>
      </c>
    </row>
  </sheetData>
  <sheetProtection/>
  <mergeCells count="3">
    <mergeCell ref="A1:J1"/>
    <mergeCell ref="A2:J2"/>
    <mergeCell ref="A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38"/>
  <sheetViews>
    <sheetView showGridLines="0" showRowColHeaders="0" zoomScale="78" zoomScaleNormal="78" zoomScalePageLayoutView="0" workbookViewId="0" topLeftCell="A1">
      <selection activeCell="A1" sqref="A1:O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3.5" thickBot="1"/>
    <row r="3" spans="1:9" ht="15">
      <c r="A3" s="197" t="s">
        <v>265</v>
      </c>
      <c r="B3" s="197"/>
      <c r="C3" s="197"/>
      <c r="D3" s="197"/>
      <c r="E3" s="197"/>
      <c r="F3" s="197"/>
      <c r="G3" s="197"/>
      <c r="H3" s="197"/>
      <c r="I3" s="197"/>
    </row>
    <row r="4" spans="1:9" ht="15">
      <c r="A4" s="206" t="s">
        <v>228</v>
      </c>
      <c r="B4" s="206"/>
      <c r="C4" s="206"/>
      <c r="D4" s="206"/>
      <c r="E4" s="206"/>
      <c r="F4" s="206"/>
      <c r="G4" s="206"/>
      <c r="H4" s="206"/>
      <c r="I4" s="206"/>
    </row>
    <row r="5" spans="1:9" s="61" customFormat="1" ht="15">
      <c r="A5" s="196">
        <f>IF(Dados!A322="Qano","",Dados!A322)</f>
        <v>2009</v>
      </c>
      <c r="B5" s="196"/>
      <c r="C5" s="196"/>
      <c r="D5" s="196"/>
      <c r="E5" s="196"/>
      <c r="F5" s="196"/>
      <c r="G5" s="196"/>
      <c r="H5" s="196"/>
      <c r="I5" s="196"/>
    </row>
    <row r="6" spans="1:9" ht="39.75" thickBot="1">
      <c r="A6" s="67" t="s">
        <v>73</v>
      </c>
      <c r="B6" s="102" t="s">
        <v>266</v>
      </c>
      <c r="C6" s="102" t="s">
        <v>28</v>
      </c>
      <c r="D6" s="102" t="s">
        <v>267</v>
      </c>
      <c r="E6" s="102" t="s">
        <v>28</v>
      </c>
      <c r="F6" s="102" t="s">
        <v>72</v>
      </c>
      <c r="G6" s="102" t="s">
        <v>99</v>
      </c>
      <c r="H6" s="102" t="s">
        <v>268</v>
      </c>
      <c r="I6" s="102" t="s">
        <v>122</v>
      </c>
    </row>
    <row r="7" spans="1:15" ht="12.75">
      <c r="A7" s="40" t="str">
        <f>Dados!A324</f>
        <v>Clínica cirúrgica</v>
      </c>
      <c r="B7" s="46">
        <f>Dados!B324</f>
        <v>0</v>
      </c>
      <c r="C7" s="48">
        <f aca="true" t="shared" si="0" ref="C7:C21">IF(B$21=0,0,B7/B$21*100)</f>
        <v>0</v>
      </c>
      <c r="D7" s="53">
        <f>Dados!C324</f>
        <v>0</v>
      </c>
      <c r="E7" s="48">
        <f aca="true" t="shared" si="1" ref="E7:E21">IF(D$21=0,0,D7/D$21*100)</f>
        <v>0</v>
      </c>
      <c r="F7" s="53">
        <f>IF(B7=0,0,D7/B7)</f>
        <v>0</v>
      </c>
      <c r="G7" s="48">
        <f>IF(B7=0,0,Dados!D324/B7)</f>
        <v>0</v>
      </c>
      <c r="H7" s="55">
        <f>Dados!E324</f>
        <v>0</v>
      </c>
      <c r="I7" s="48">
        <f>IF(B7=0,0,Dados!E329/B7*100)</f>
        <v>0</v>
      </c>
      <c r="K7" s="212" t="s">
        <v>33</v>
      </c>
      <c r="L7" s="212"/>
      <c r="M7" s="212"/>
      <c r="N7" s="212"/>
      <c r="O7" s="212"/>
    </row>
    <row r="8" spans="1:15" ht="13.5" thickBot="1">
      <c r="A8" s="40" t="str">
        <f>Dados!A325</f>
        <v>Obstetrícia</v>
      </c>
      <c r="B8" s="46">
        <f>Dados!B325</f>
        <v>0</v>
      </c>
      <c r="C8" s="48">
        <f t="shared" si="0"/>
        <v>0</v>
      </c>
      <c r="D8" s="53">
        <f>Dados!C325</f>
        <v>0</v>
      </c>
      <c r="E8" s="48">
        <f t="shared" si="1"/>
        <v>0</v>
      </c>
      <c r="F8" s="53">
        <f aca="true" t="shared" si="2" ref="F8:F21">IF(B8=0,0,D8/B8)</f>
        <v>0</v>
      </c>
      <c r="G8" s="48">
        <f>IF(B8=0,0,Dados!D325/B8)</f>
        <v>0</v>
      </c>
      <c r="H8" s="55">
        <f>Dados!E325</f>
        <v>0</v>
      </c>
      <c r="I8" s="48">
        <f>IF(B8=0,0,Dados!E330/B8*100)</f>
        <v>0</v>
      </c>
      <c r="K8" s="213">
        <f>A5</f>
        <v>2009</v>
      </c>
      <c r="L8" s="213"/>
      <c r="M8" s="213"/>
      <c r="N8" s="213"/>
      <c r="O8" s="213"/>
    </row>
    <row r="9" spans="1:15" ht="12.75">
      <c r="A9" s="40" t="str">
        <f>Dados!A326</f>
        <v>Clínica médica</v>
      </c>
      <c r="B9" s="46">
        <f>Dados!B326</f>
        <v>0</v>
      </c>
      <c r="C9" s="48">
        <f t="shared" si="0"/>
        <v>0</v>
      </c>
      <c r="D9" s="53">
        <f>Dados!C326</f>
        <v>0</v>
      </c>
      <c r="E9" s="48">
        <f t="shared" si="1"/>
        <v>0</v>
      </c>
      <c r="F9" s="53">
        <f t="shared" si="2"/>
        <v>0</v>
      </c>
      <c r="G9" s="48">
        <f>IF(B9=0,0,Dados!D326/B9)</f>
        <v>0</v>
      </c>
      <c r="H9" s="55">
        <f>Dados!E326</f>
        <v>0</v>
      </c>
      <c r="I9" s="48">
        <f>IF(B9=0,0,Dados!E331/B9*100)</f>
        <v>0</v>
      </c>
      <c r="K9" s="2" t="s">
        <v>243</v>
      </c>
      <c r="L9" s="2"/>
      <c r="M9" s="2"/>
      <c r="O9" s="48">
        <f>IF(POP2007=0,0,B21/POP2009*100)</f>
        <v>0</v>
      </c>
    </row>
    <row r="10" spans="1:15" ht="12.75">
      <c r="A10" s="40" t="str">
        <f>Dados!A327</f>
        <v>Cuidados prolongados (crônicos)</v>
      </c>
      <c r="B10" s="46">
        <f>Dados!B327</f>
        <v>0</v>
      </c>
      <c r="C10" s="48">
        <f t="shared" si="0"/>
        <v>0</v>
      </c>
      <c r="D10" s="53">
        <f>Dados!C327</f>
        <v>0</v>
      </c>
      <c r="E10" s="48">
        <f t="shared" si="1"/>
        <v>0</v>
      </c>
      <c r="F10" s="53">
        <f t="shared" si="2"/>
        <v>0</v>
      </c>
      <c r="G10" s="48">
        <f>IF(B10=0,0,Dados!D327/B10)</f>
        <v>0</v>
      </c>
      <c r="H10" s="55">
        <f>Dados!E327</f>
        <v>0</v>
      </c>
      <c r="I10" s="48">
        <f>IF(B10=0,0,Dados!E332/B10*100)</f>
        <v>0</v>
      </c>
      <c r="K10" s="2" t="s">
        <v>244</v>
      </c>
      <c r="L10" s="2"/>
      <c r="M10" s="2"/>
      <c r="O10" s="48">
        <f>IF(POP2009=0,0,Dados!U366/POP2009*100)</f>
        <v>4.166666666666666</v>
      </c>
    </row>
    <row r="11" spans="1:15" ht="13.5" thickBot="1">
      <c r="A11" s="40" t="str">
        <f>Dados!A328</f>
        <v>Psiquiatria</v>
      </c>
      <c r="B11" s="46">
        <f>Dados!B328</f>
        <v>0</v>
      </c>
      <c r="C11" s="48">
        <f t="shared" si="0"/>
        <v>0</v>
      </c>
      <c r="D11" s="53">
        <f>Dados!C328</f>
        <v>0</v>
      </c>
      <c r="E11" s="48">
        <f t="shared" si="1"/>
        <v>0</v>
      </c>
      <c r="F11" s="53">
        <f>IF(B11=0,0,D11/B11)</f>
        <v>0</v>
      </c>
      <c r="G11" s="48">
        <f>IF(B11=0,0,Dados!D328/B11)</f>
        <v>0</v>
      </c>
      <c r="H11" s="55">
        <f>Dados!E328</f>
        <v>0</v>
      </c>
      <c r="I11" s="48">
        <f>IF(B11=0,0,Dados!E333/B11*100)</f>
        <v>0</v>
      </c>
      <c r="K11" s="3" t="s">
        <v>80</v>
      </c>
      <c r="L11" s="3"/>
      <c r="M11" s="3"/>
      <c r="N11" s="66"/>
      <c r="O11" s="54">
        <f>IF(POP2009=0,0,D21/POP2009)</f>
        <v>0</v>
      </c>
    </row>
    <row r="12" spans="1:11" ht="12.75">
      <c r="A12" s="40" t="str">
        <f>Dados!A329</f>
        <v>Pneumologia sanitária (tisiologia)</v>
      </c>
      <c r="B12" s="46">
        <f>Dados!B329</f>
        <v>0</v>
      </c>
      <c r="C12" s="48">
        <f t="shared" si="0"/>
        <v>0</v>
      </c>
      <c r="D12" s="53">
        <f>Dados!C329</f>
        <v>0</v>
      </c>
      <c r="E12" s="48">
        <f t="shared" si="1"/>
        <v>0</v>
      </c>
      <c r="F12" s="53">
        <f>IF(B12=0,0,D12/B12)</f>
        <v>0</v>
      </c>
      <c r="G12" s="48">
        <f>IF(B12=0,0,Dados!D329/B12)</f>
        <v>0</v>
      </c>
      <c r="H12" s="55">
        <f>Dados!E329</f>
        <v>0</v>
      </c>
      <c r="I12" s="48">
        <f>IF(B12=0,0,Dados!E334/B12*100)</f>
        <v>0</v>
      </c>
      <c r="K12" t="s">
        <v>758</v>
      </c>
    </row>
    <row r="13" spans="1:9" ht="12.75">
      <c r="A13" s="40" t="str">
        <f>Dados!A330</f>
        <v>Pediatria</v>
      </c>
      <c r="B13" s="46">
        <f>Dados!B330</f>
        <v>0</v>
      </c>
      <c r="C13" s="48">
        <f t="shared" si="0"/>
        <v>0</v>
      </c>
      <c r="D13" s="53">
        <f>Dados!C330</f>
        <v>0</v>
      </c>
      <c r="E13" s="48">
        <f t="shared" si="1"/>
        <v>0</v>
      </c>
      <c r="F13" s="53">
        <f>IF(B13=0,0,D13/B13)</f>
        <v>0</v>
      </c>
      <c r="G13" s="48">
        <f>IF(B13=0,0,Dados!D330/B13)</f>
        <v>0</v>
      </c>
      <c r="H13" s="55">
        <f>Dados!E330</f>
        <v>0</v>
      </c>
      <c r="I13" s="48">
        <f>IF(B13=0,0,Dados!E335/B13*100)</f>
        <v>0</v>
      </c>
    </row>
    <row r="14" spans="1:9" ht="12.75">
      <c r="A14" s="40" t="str">
        <f>Dados!A331</f>
        <v>Reabilitação</v>
      </c>
      <c r="B14" s="46">
        <f>Dados!B331</f>
        <v>0</v>
      </c>
      <c r="C14" s="48">
        <f t="shared" si="0"/>
        <v>0</v>
      </c>
      <c r="D14" s="53">
        <f>Dados!C331</f>
        <v>0</v>
      </c>
      <c r="E14" s="48">
        <f t="shared" si="1"/>
        <v>0</v>
      </c>
      <c r="F14" s="53">
        <f>IF(B14=0,0,D14/B14)</f>
        <v>0</v>
      </c>
      <c r="G14" s="48">
        <f>IF(B14=0,0,Dados!D331/B14)</f>
        <v>0</v>
      </c>
      <c r="H14" s="55">
        <f>Dados!E331</f>
        <v>0</v>
      </c>
      <c r="I14" s="48">
        <f>IF(B14=0,0,Dados!E336/B14*100)</f>
        <v>0</v>
      </c>
    </row>
    <row r="15" spans="1:9" ht="12.75">
      <c r="A15" s="40" t="str">
        <f>Dados!A332</f>
        <v>Clínica cirúrgica - hospital-dia</v>
      </c>
      <c r="B15" s="46">
        <f>Dados!B332</f>
        <v>0</v>
      </c>
      <c r="C15" s="48">
        <f t="shared" si="0"/>
        <v>0</v>
      </c>
      <c r="D15" s="53">
        <f>Dados!C332</f>
        <v>0</v>
      </c>
      <c r="E15" s="48">
        <f t="shared" si="1"/>
        <v>0</v>
      </c>
      <c r="F15" s="53">
        <f>IF(B15=0,0,D15/B15)</f>
        <v>0</v>
      </c>
      <c r="G15" s="48">
        <f>IF(B15=0,0,Dados!D332/B15)</f>
        <v>0</v>
      </c>
      <c r="H15" s="55">
        <f>Dados!E332</f>
        <v>0</v>
      </c>
      <c r="I15" s="48">
        <f>IF(B15=0,0,Dados!E337/B15*100)</f>
        <v>0</v>
      </c>
    </row>
    <row r="16" spans="1:9" ht="12.75">
      <c r="A16" s="40" t="str">
        <f>Dados!A333</f>
        <v>Aids - hospital-dia</v>
      </c>
      <c r="B16" s="46">
        <f>Dados!B333</f>
        <v>0</v>
      </c>
      <c r="C16" s="48">
        <f t="shared" si="0"/>
        <v>0</v>
      </c>
      <c r="D16" s="53">
        <f>Dados!C333</f>
        <v>0</v>
      </c>
      <c r="E16" s="48">
        <f t="shared" si="1"/>
        <v>0</v>
      </c>
      <c r="F16" s="53">
        <f t="shared" si="2"/>
        <v>0</v>
      </c>
      <c r="G16" s="48">
        <f>IF(B16=0,0,Dados!D333/B16)</f>
        <v>0</v>
      </c>
      <c r="H16" s="55">
        <f>Dados!E333</f>
        <v>0</v>
      </c>
      <c r="I16" s="48">
        <f>IF(B16=0,0,Dados!E333/B16*100)</f>
        <v>0</v>
      </c>
    </row>
    <row r="17" spans="1:9" ht="12.75">
      <c r="A17" s="40" t="str">
        <f>Dados!A334</f>
        <v>Fibrose cística - hospital-dia</v>
      </c>
      <c r="B17" s="46">
        <f>Dados!B334</f>
        <v>0</v>
      </c>
      <c r="C17" s="48">
        <f t="shared" si="0"/>
        <v>0</v>
      </c>
      <c r="D17" s="53">
        <f>Dados!C334</f>
        <v>0</v>
      </c>
      <c r="E17" s="48">
        <f t="shared" si="1"/>
        <v>0</v>
      </c>
      <c r="F17" s="53">
        <f t="shared" si="2"/>
        <v>0</v>
      </c>
      <c r="G17" s="48">
        <f>IF(B17=0,0,Dados!D334/B17)</f>
        <v>0</v>
      </c>
      <c r="H17" s="55">
        <f>Dados!E334</f>
        <v>0</v>
      </c>
      <c r="I17" s="48">
        <f>IF(B17=0,0,Dados!E334/B17*100)</f>
        <v>0</v>
      </c>
    </row>
    <row r="18" spans="1:9" ht="12.75">
      <c r="A18" s="40" t="str">
        <f>Dados!A335</f>
        <v>Intercorrência pós-transplante - hospital-dia</v>
      </c>
      <c r="B18" s="46">
        <f>Dados!B335</f>
        <v>0</v>
      </c>
      <c r="C18" s="48">
        <f t="shared" si="0"/>
        <v>0</v>
      </c>
      <c r="D18" s="53">
        <f>Dados!C335</f>
        <v>0</v>
      </c>
      <c r="E18" s="48">
        <f t="shared" si="1"/>
        <v>0</v>
      </c>
      <c r="F18" s="53">
        <f t="shared" si="2"/>
        <v>0</v>
      </c>
      <c r="G18" s="48">
        <f>IF(B18=0,0,Dados!D335/B18)</f>
        <v>0</v>
      </c>
      <c r="H18" s="55">
        <f>Dados!E335</f>
        <v>0</v>
      </c>
      <c r="I18" s="48">
        <f>IF(B18=0,0,Dados!E335/B18*100)</f>
        <v>0</v>
      </c>
    </row>
    <row r="19" spans="1:9" ht="12.75">
      <c r="A19" s="40" t="str">
        <f>Dados!A336</f>
        <v>Geriatria - hospital-dia</v>
      </c>
      <c r="B19" s="46">
        <f>Dados!B336</f>
        <v>0</v>
      </c>
      <c r="C19" s="48">
        <f t="shared" si="0"/>
        <v>0</v>
      </c>
      <c r="D19" s="53">
        <f>Dados!C336</f>
        <v>0</v>
      </c>
      <c r="E19" s="48">
        <f t="shared" si="1"/>
        <v>0</v>
      </c>
      <c r="F19" s="53">
        <f t="shared" si="2"/>
        <v>0</v>
      </c>
      <c r="G19" s="48">
        <f>IF(B19=0,0,Dados!D336/B19)</f>
        <v>0</v>
      </c>
      <c r="H19" s="55">
        <f>Dados!E336</f>
        <v>0</v>
      </c>
      <c r="I19" s="48">
        <f>IF(B19=0,0,Dados!E336/B19*100)</f>
        <v>0</v>
      </c>
    </row>
    <row r="20" spans="1:9" ht="12.75">
      <c r="A20" s="40" t="str">
        <f>Dados!A337</f>
        <v>Saúde mental - hospital-dia</v>
      </c>
      <c r="B20" s="46">
        <f>Dados!B337</f>
        <v>0</v>
      </c>
      <c r="C20" s="48">
        <f t="shared" si="0"/>
        <v>0</v>
      </c>
      <c r="D20" s="53">
        <f>Dados!C337</f>
        <v>0</v>
      </c>
      <c r="E20" s="48">
        <f t="shared" si="1"/>
        <v>0</v>
      </c>
      <c r="F20" s="53">
        <f t="shared" si="2"/>
        <v>0</v>
      </c>
      <c r="G20" s="48">
        <f>IF(B20=0,0,Dados!D337/B20)</f>
        <v>0</v>
      </c>
      <c r="H20" s="55">
        <f>Dados!E337</f>
        <v>0</v>
      </c>
      <c r="I20" s="48">
        <f>IF(B20=0,0,Dados!E337/B20*100)</f>
        <v>0</v>
      </c>
    </row>
    <row r="21" spans="1:9" ht="13.5" thickBot="1">
      <c r="A21" s="144" t="s">
        <v>18</v>
      </c>
      <c r="B21" s="47">
        <f>Dados!B339</f>
        <v>0</v>
      </c>
      <c r="C21" s="49">
        <f t="shared" si="0"/>
        <v>0</v>
      </c>
      <c r="D21" s="54">
        <f>Dados!C339</f>
        <v>0</v>
      </c>
      <c r="E21" s="49">
        <f t="shared" si="1"/>
        <v>0</v>
      </c>
      <c r="F21" s="54">
        <f t="shared" si="2"/>
        <v>0</v>
      </c>
      <c r="G21" s="49">
        <f>IF(B21=0,0,Dados!D339/B21)</f>
        <v>0</v>
      </c>
      <c r="H21" s="145">
        <f>Dados!E339</f>
        <v>0</v>
      </c>
      <c r="I21" s="49">
        <f>IF(B21=0,0,Dados!E339/B21*100)</f>
        <v>0</v>
      </c>
    </row>
    <row r="22" ht="12.75">
      <c r="A22" t="s">
        <v>758</v>
      </c>
    </row>
    <row r="38" ht="12.75">
      <c r="M38" s="104" t="s">
        <v>755</v>
      </c>
    </row>
  </sheetData>
  <sheetProtection/>
  <mergeCells count="6">
    <mergeCell ref="A1:O1"/>
    <mergeCell ref="K7:O7"/>
    <mergeCell ref="K8:O8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2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zoomScalePageLayoutView="0" workbookViewId="0" topLeftCell="A1">
      <selection activeCell="A1" sqref="A1:P1"/>
    </sheetView>
  </sheetViews>
  <sheetFormatPr defaultColWidth="9.140625" defaultRowHeight="12.75"/>
  <cols>
    <col min="1" max="1" width="51.00390625" style="0" bestFit="1" customWidth="1"/>
    <col min="2" max="2" width="11.28125" style="0" customWidth="1"/>
    <col min="3" max="4" width="7.7109375" style="0" customWidth="1"/>
    <col min="5" max="8" width="10.00390625" style="0" customWidth="1"/>
    <col min="9" max="9" width="12.7109375" style="0" bestFit="1" customWidth="1"/>
    <col min="10" max="10" width="12.7109375" style="0" customWidth="1"/>
    <col min="11" max="11" width="8.00390625" style="0" customWidth="1"/>
    <col min="12" max="12" width="9.57421875" style="0" bestFit="1" customWidth="1"/>
  </cols>
  <sheetData>
    <row r="1" spans="1:19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0"/>
      <c r="R1" s="60"/>
      <c r="S1" s="60"/>
    </row>
    <row r="2" ht="13.5" thickBot="1"/>
    <row r="3" spans="1:18" ht="12.75">
      <c r="A3" s="214" t="s">
        <v>164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3"/>
      <c r="N3" s="63"/>
      <c r="O3" s="63"/>
      <c r="P3" s="63"/>
      <c r="Q3" s="63"/>
      <c r="R3" s="63"/>
    </row>
    <row r="4" spans="1:18" ht="12.75">
      <c r="A4" s="216" t="s">
        <v>245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3"/>
      <c r="M4" s="63"/>
      <c r="N4" s="63"/>
      <c r="O4" s="63"/>
      <c r="P4" s="63"/>
      <c r="Q4" s="63"/>
      <c r="R4" s="63"/>
    </row>
    <row r="5" spans="1:11" ht="12.75">
      <c r="A5" s="215">
        <f>IF(Dados!A342="Qano","",Dados!A342)</f>
        <v>2009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39" t="s">
        <v>135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116</v>
      </c>
      <c r="K6" s="39" t="s">
        <v>18</v>
      </c>
    </row>
    <row r="7" spans="1:11" ht="12.75">
      <c r="A7" s="2" t="str">
        <f>Dados!A344</f>
        <v>I.   Algumas doenças infecciosas e parasitárias</v>
      </c>
      <c r="B7" s="48">
        <f>IF(Dados!B$366=0,0,Dados!B344/Dados!B$366*100)</f>
        <v>0</v>
      </c>
      <c r="C7" s="48">
        <f>IF(Dados!C$366=0,0,Dados!C344/Dados!C$366*100)</f>
        <v>0</v>
      </c>
      <c r="D7" s="48">
        <f>IF(Dados!D$366=0,0,Dados!D344/Dados!D$366*100)</f>
        <v>33.33333333333333</v>
      </c>
      <c r="E7" s="48">
        <f>IF(Dados!E$366=0,0,Dados!E344/Dados!E$366*100)</f>
        <v>0</v>
      </c>
      <c r="F7" s="48">
        <f>IF(Dados!F$366=0,0,Dados!F344/Dados!F$366*100)</f>
        <v>0</v>
      </c>
      <c r="G7" s="48">
        <f>IF(SUM(Dados!G$366:M$366)=0,0,SUM(Dados!G344:M344)/SUM(Dados!G$366:M$366)*100)</f>
        <v>3.5211267605633805</v>
      </c>
      <c r="H7" s="48">
        <f>IF(SUM(Dados!N$366:P$366)=0,0,SUM(Dados!N344:P344)/SUM(Dados!N$366:P$366)*100)</f>
        <v>5.263157894736842</v>
      </c>
      <c r="I7" s="48">
        <f>IF(SUM(Dados!Q$366:T$366)=0,0,SUM(Dados!Q344:T344)/SUM(Dados!Q$366:T$366)*100)</f>
        <v>4.166666666666666</v>
      </c>
      <c r="J7" s="48">
        <f>IF(SUM(Dados!P$366:T$366)=0,0,SUM(Dados!P344:T344)/SUM(Dados!P$366:T$366)*100)</f>
        <v>2.857142857142857</v>
      </c>
      <c r="K7" s="48">
        <f>IF(Dados!U$366=0,0,Dados!U344/Dados!U$366*100)</f>
        <v>4.219409282700422</v>
      </c>
    </row>
    <row r="8" spans="1:11" ht="12.75">
      <c r="A8" s="2" t="str">
        <f>Dados!A345</f>
        <v>II.  Neoplasias (tumores)</v>
      </c>
      <c r="B8" s="48">
        <f>IF(Dados!B$366=0,0,Dados!B345/Dados!B$366*100)</f>
        <v>0</v>
      </c>
      <c r="C8" s="48">
        <f>IF(Dados!C$366=0,0,Dados!C345/Dados!C$366*100)</f>
        <v>20</v>
      </c>
      <c r="D8" s="48">
        <f>IF(Dados!D$366=0,0,Dados!D345/Dados!D$366*100)</f>
        <v>0</v>
      </c>
      <c r="E8" s="48">
        <f>IF(Dados!E$366=0,0,Dados!E345/Dados!E$366*100)</f>
        <v>0</v>
      </c>
      <c r="F8" s="48">
        <f>IF(Dados!F$366=0,0,Dados!F345/Dados!F$366*100)</f>
        <v>0</v>
      </c>
      <c r="G8" s="48">
        <f>IF(SUM(Dados!G$366:M$366)=0,0,SUM(Dados!G345:M345)/SUM(Dados!G$366:M$366)*100)</f>
        <v>4.225352112676056</v>
      </c>
      <c r="H8" s="48">
        <f>IF(SUM(Dados!N$366:P$366)=0,0,SUM(Dados!N345:P345)/SUM(Dados!N$366:P$366)*100)</f>
        <v>23.684210526315788</v>
      </c>
      <c r="I8" s="48">
        <f>IF(SUM(Dados!Q$366:T$366)=0,0,SUM(Dados!Q345:T345)/SUM(Dados!Q$366:T$366)*100)</f>
        <v>29.166666666666668</v>
      </c>
      <c r="J8" s="48">
        <f>IF(SUM(Dados!P$366:T$366)=0,0,SUM(Dados!P345:T345)/SUM(Dados!P$366:T$366)*100)</f>
        <v>22.857142857142858</v>
      </c>
      <c r="K8" s="48">
        <f>IF(Dados!U$366=0,0,Dados!U345/Dados!U$366*100)</f>
        <v>9.70464135021097</v>
      </c>
    </row>
    <row r="9" spans="1:11" ht="12.75">
      <c r="A9" s="2" t="str">
        <f>Dados!A346</f>
        <v>III. Doenças sangue órgãos hemat e transt imunitár</v>
      </c>
      <c r="B9" s="48">
        <f>IF(Dados!B$366=0,0,Dados!B346/Dados!B$366*100)</f>
        <v>0</v>
      </c>
      <c r="C9" s="48">
        <f>IF(Dados!C$366=0,0,Dados!C346/Dados!C$366*100)</f>
        <v>0</v>
      </c>
      <c r="D9" s="48">
        <f>IF(Dados!D$366=0,0,Dados!D346/Dados!D$366*100)</f>
        <v>0</v>
      </c>
      <c r="E9" s="48">
        <f>IF(Dados!E$366=0,0,Dados!E346/Dados!E$366*100)</f>
        <v>0</v>
      </c>
      <c r="F9" s="48">
        <f>IF(Dados!F$366=0,0,Dados!F346/Dados!F$366*100)</f>
        <v>0</v>
      </c>
      <c r="G9" s="48">
        <f>IF(SUM(Dados!G$366:M$366)=0,0,SUM(Dados!G346:M346)/SUM(Dados!G$366:M$366)*100)</f>
        <v>0</v>
      </c>
      <c r="H9" s="48">
        <f>IF(SUM(Dados!N$366:P$366)=0,0,SUM(Dados!N346:P346)/SUM(Dados!N$366:P$366)*100)</f>
        <v>13.157894736842104</v>
      </c>
      <c r="I9" s="48">
        <f>IF(SUM(Dados!Q$366:T$366)=0,0,SUM(Dados!Q346:T346)/SUM(Dados!Q$366:T$366)*100)</f>
        <v>0</v>
      </c>
      <c r="J9" s="48">
        <f>IF(SUM(Dados!P$366:T$366)=0,0,SUM(Dados!P346:T346)/SUM(Dados!P$366:T$366)*100)</f>
        <v>8.571428571428571</v>
      </c>
      <c r="K9" s="48">
        <f>IF(Dados!U$366=0,0,Dados!U346/Dados!U$366*100)</f>
        <v>2.109704641350211</v>
      </c>
    </row>
    <row r="10" spans="1:11" ht="12.75">
      <c r="A10" s="2" t="str">
        <f>Dados!A347</f>
        <v>IV.  Doenças endócrinas nutricionais e metabólicas</v>
      </c>
      <c r="B10" s="48">
        <f>IF(Dados!B$366=0,0,Dados!B347/Dados!B$366*100)</f>
        <v>0</v>
      </c>
      <c r="C10" s="48">
        <f>IF(Dados!C$366=0,0,Dados!C347/Dados!C$366*100)</f>
        <v>0</v>
      </c>
      <c r="D10" s="48">
        <f>IF(Dados!D$366=0,0,Dados!D347/Dados!D$366*100)</f>
        <v>0</v>
      </c>
      <c r="E10" s="48">
        <f>IF(Dados!E$366=0,0,Dados!E347/Dados!E$366*100)</f>
        <v>0</v>
      </c>
      <c r="F10" s="48">
        <f>IF(Dados!F$366=0,0,Dados!F347/Dados!F$366*100)</f>
        <v>0</v>
      </c>
      <c r="G10" s="48">
        <f>IF(SUM(Dados!G$366:M$366)=0,0,SUM(Dados!G347:M347)/SUM(Dados!G$366:M$366)*100)</f>
        <v>2.8169014084507045</v>
      </c>
      <c r="H10" s="48">
        <f>IF(SUM(Dados!N$366:P$366)=0,0,SUM(Dados!N347:P347)/SUM(Dados!N$366:P$366)*100)</f>
        <v>0</v>
      </c>
      <c r="I10" s="48">
        <f>IF(SUM(Dados!Q$366:T$366)=0,0,SUM(Dados!Q347:T347)/SUM(Dados!Q$366:T$366)*100)</f>
        <v>0</v>
      </c>
      <c r="J10" s="48">
        <f>IF(SUM(Dados!P$366:T$366)=0,0,SUM(Dados!P347:T347)/SUM(Dados!P$366:T$366)*100)</f>
        <v>0</v>
      </c>
      <c r="K10" s="48">
        <f>IF(Dados!U$366=0,0,Dados!U347/Dados!U$366*100)</f>
        <v>1.6877637130801686</v>
      </c>
    </row>
    <row r="11" spans="1:11" ht="12.75">
      <c r="A11" s="2" t="str">
        <f>Dados!A348</f>
        <v>V.   Transtornos mentais e comportamentais</v>
      </c>
      <c r="B11" s="48">
        <f>IF(Dados!B$366=0,0,Dados!B348/Dados!B$366*100)</f>
        <v>0</v>
      </c>
      <c r="C11" s="48">
        <f>IF(Dados!C$366=0,0,Dados!C348/Dados!C$366*100)</f>
        <v>0</v>
      </c>
      <c r="D11" s="48">
        <f>IF(Dados!D$366=0,0,Dados!D348/Dados!D$366*100)</f>
        <v>0</v>
      </c>
      <c r="E11" s="48">
        <f>IF(Dados!E$366=0,0,Dados!E348/Dados!E$366*100)</f>
        <v>0</v>
      </c>
      <c r="F11" s="48">
        <f>IF(Dados!F$366=0,0,Dados!F348/Dados!F$366*100)</f>
        <v>13.333333333333334</v>
      </c>
      <c r="G11" s="48">
        <f>IF(SUM(Dados!G$366:M$366)=0,0,SUM(Dados!G348:M348)/SUM(Dados!G$366:M$366)*100)</f>
        <v>13.380281690140844</v>
      </c>
      <c r="H11" s="48">
        <f>IF(SUM(Dados!N$366:P$366)=0,0,SUM(Dados!N348:P348)/SUM(Dados!N$366:P$366)*100)</f>
        <v>5.263157894736842</v>
      </c>
      <c r="I11" s="48">
        <f>IF(SUM(Dados!Q$366:T$366)=0,0,SUM(Dados!Q348:T348)/SUM(Dados!Q$366:T$366)*100)</f>
        <v>0</v>
      </c>
      <c r="J11" s="48">
        <f>IF(SUM(Dados!P$366:T$366)=0,0,SUM(Dados!P348:T348)/SUM(Dados!P$366:T$366)*100)</f>
        <v>0</v>
      </c>
      <c r="K11" s="48">
        <f>IF(Dados!U$366=0,0,Dados!U348/Dados!U$366*100)</f>
        <v>9.70464135021097</v>
      </c>
    </row>
    <row r="12" spans="1:11" ht="12.75">
      <c r="A12" s="2" t="str">
        <f>Dados!A349</f>
        <v>VI.  Doenças do sistema nervoso</v>
      </c>
      <c r="B12" s="48">
        <f>IF(Dados!B$366=0,0,Dados!B349/Dados!B$366*100)</f>
        <v>0</v>
      </c>
      <c r="C12" s="48">
        <f>IF(Dados!C$366=0,0,Dados!C349/Dados!C$366*100)</f>
        <v>0</v>
      </c>
      <c r="D12" s="48">
        <f>IF(Dados!D$366=0,0,Dados!D349/Dados!D$366*100)</f>
        <v>0</v>
      </c>
      <c r="E12" s="48">
        <f>IF(Dados!E$366=0,0,Dados!E349/Dados!E$366*100)</f>
        <v>0</v>
      </c>
      <c r="F12" s="48">
        <f>IF(Dados!F$366=0,0,Dados!F349/Dados!F$366*100)</f>
        <v>0</v>
      </c>
      <c r="G12" s="48">
        <f>IF(SUM(Dados!G$366:M$366)=0,0,SUM(Dados!G349:M349)/SUM(Dados!G$366:M$366)*100)</f>
        <v>1.4084507042253522</v>
      </c>
      <c r="H12" s="48">
        <f>IF(SUM(Dados!N$366:P$366)=0,0,SUM(Dados!N349:P349)/SUM(Dados!N$366:P$366)*100)</f>
        <v>0</v>
      </c>
      <c r="I12" s="48">
        <f>IF(SUM(Dados!Q$366:T$366)=0,0,SUM(Dados!Q349:T349)/SUM(Dados!Q$366:T$366)*100)</f>
        <v>0</v>
      </c>
      <c r="J12" s="48">
        <f>IF(SUM(Dados!P$366:T$366)=0,0,SUM(Dados!P349:T349)/SUM(Dados!P$366:T$366)*100)</f>
        <v>0</v>
      </c>
      <c r="K12" s="48">
        <f>IF(Dados!U$366=0,0,Dados!U349/Dados!U$366*100)</f>
        <v>0.8438818565400843</v>
      </c>
    </row>
    <row r="13" spans="1:11" ht="12.75">
      <c r="A13" s="2" t="str">
        <f>Dados!A350</f>
        <v>VII. Doenças do olho e anexos</v>
      </c>
      <c r="B13" s="48">
        <f>IF(Dados!B$366=0,0,Dados!B350/Dados!B$366*100)</f>
        <v>0</v>
      </c>
      <c r="C13" s="48">
        <f>IF(Dados!C$366=0,0,Dados!C350/Dados!C$366*100)</f>
        <v>0</v>
      </c>
      <c r="D13" s="48">
        <f>IF(Dados!D$366=0,0,Dados!D350/Dados!D$366*100)</f>
        <v>0</v>
      </c>
      <c r="E13" s="48">
        <f>IF(Dados!E$366=0,0,Dados!E350/Dados!E$366*100)</f>
        <v>0</v>
      </c>
      <c r="F13" s="48">
        <f>IF(Dados!F$366=0,0,Dados!F350/Dados!F$366*100)</f>
        <v>0</v>
      </c>
      <c r="G13" s="48">
        <f>IF(SUM(Dados!G$366:M$366)=0,0,SUM(Dados!G350:M350)/SUM(Dados!G$366:M$366)*100)</f>
        <v>0</v>
      </c>
      <c r="H13" s="48">
        <f>IF(SUM(Dados!N$366:P$366)=0,0,SUM(Dados!N350:P350)/SUM(Dados!N$366:P$366)*100)</f>
        <v>0</v>
      </c>
      <c r="I13" s="48">
        <f>IF(SUM(Dados!Q$366:T$366)=0,0,SUM(Dados!Q350:T350)/SUM(Dados!Q$366:T$366)*100)</f>
        <v>0</v>
      </c>
      <c r="J13" s="48">
        <f>IF(SUM(Dados!P$366:T$366)=0,0,SUM(Dados!P350:T350)/SUM(Dados!P$366:T$366)*100)</f>
        <v>0</v>
      </c>
      <c r="K13" s="48">
        <f>IF(Dados!U$366=0,0,Dados!U350/Dados!U$366*100)</f>
        <v>0</v>
      </c>
    </row>
    <row r="14" spans="1:11" ht="12.75">
      <c r="A14" s="2" t="str">
        <f>Dados!A351</f>
        <v>VIII.Doenças do ouvido e da apófise mastóide</v>
      </c>
      <c r="B14" s="48">
        <f>IF(Dados!B$366=0,0,Dados!B351/Dados!B$366*100)</f>
        <v>0</v>
      </c>
      <c r="C14" s="48">
        <f>IF(Dados!C$366=0,0,Dados!C351/Dados!C$366*100)</f>
        <v>0</v>
      </c>
      <c r="D14" s="48">
        <f>IF(Dados!D$366=0,0,Dados!D351/Dados!D$366*100)</f>
        <v>0</v>
      </c>
      <c r="E14" s="48">
        <f>IF(Dados!E$366=0,0,Dados!E351/Dados!E$366*100)</f>
        <v>0</v>
      </c>
      <c r="F14" s="48">
        <f>IF(Dados!F$366=0,0,Dados!F351/Dados!F$366*100)</f>
        <v>0</v>
      </c>
      <c r="G14" s="48">
        <f>IF(SUM(Dados!G$366:M$366)=0,0,SUM(Dados!G351:M351)/SUM(Dados!G$366:M$366)*100)</f>
        <v>0</v>
      </c>
      <c r="H14" s="48">
        <f>IF(SUM(Dados!N$366:P$366)=0,0,SUM(Dados!N351:P351)/SUM(Dados!N$366:P$366)*100)</f>
        <v>0</v>
      </c>
      <c r="I14" s="48">
        <f>IF(SUM(Dados!Q$366:T$366)=0,0,SUM(Dados!Q351:T351)/SUM(Dados!Q$366:T$366)*100)</f>
        <v>0</v>
      </c>
      <c r="J14" s="48">
        <f>IF(SUM(Dados!P$366:T$366)=0,0,SUM(Dados!P351:T351)/SUM(Dados!P$366:T$366)*100)</f>
        <v>0</v>
      </c>
      <c r="K14" s="48">
        <f>IF(Dados!U$366=0,0,Dados!U351/Dados!U$366*100)</f>
        <v>0</v>
      </c>
    </row>
    <row r="15" spans="1:11" ht="12.75">
      <c r="A15" s="2" t="str">
        <f>Dados!A352</f>
        <v>IX.  Doenças do aparelho circulatório</v>
      </c>
      <c r="B15" s="48">
        <f>IF(Dados!B$366=0,0,Dados!B352/Dados!B$366*100)</f>
        <v>0</v>
      </c>
      <c r="C15" s="48">
        <f>IF(Dados!C$366=0,0,Dados!C352/Dados!C$366*100)</f>
        <v>0</v>
      </c>
      <c r="D15" s="48">
        <f>IF(Dados!D$366=0,0,Dados!D352/Dados!D$366*100)</f>
        <v>0</v>
      </c>
      <c r="E15" s="48">
        <f>IF(Dados!E$366=0,0,Dados!E352/Dados!E$366*100)</f>
        <v>33.33333333333333</v>
      </c>
      <c r="F15" s="48">
        <f>IF(Dados!F$366=0,0,Dados!F352/Dados!F$366*100)</f>
        <v>0</v>
      </c>
      <c r="G15" s="48">
        <f>IF(SUM(Dados!G$366:M$366)=0,0,SUM(Dados!G352:M352)/SUM(Dados!G$366:M$366)*100)</f>
        <v>8.450704225352112</v>
      </c>
      <c r="H15" s="48">
        <f>IF(SUM(Dados!N$366:P$366)=0,0,SUM(Dados!N352:P352)/SUM(Dados!N$366:P$366)*100)</f>
        <v>21.052631578947366</v>
      </c>
      <c r="I15" s="48">
        <f>IF(SUM(Dados!Q$366:T$366)=0,0,SUM(Dados!Q352:T352)/SUM(Dados!Q$366:T$366)*100)</f>
        <v>29.166666666666668</v>
      </c>
      <c r="J15" s="48">
        <f>IF(SUM(Dados!P$366:T$366)=0,0,SUM(Dados!P352:T352)/SUM(Dados!P$366:T$366)*100)</f>
        <v>25.71428571428571</v>
      </c>
      <c r="K15" s="48">
        <f>IF(Dados!U$366=0,0,Dados!U352/Dados!U$366*100)</f>
        <v>11.814345991561181</v>
      </c>
    </row>
    <row r="16" spans="1:11" ht="12.75">
      <c r="A16" s="2" t="str">
        <f>Dados!A353</f>
        <v>X.   Doenças do aparelho respiratório</v>
      </c>
      <c r="B16" s="48">
        <f>IF(Dados!B$366=0,0,Dados!B353/Dados!B$366*100)</f>
        <v>100</v>
      </c>
      <c r="C16" s="48">
        <f>IF(Dados!C$366=0,0,Dados!C353/Dados!C$366*100)</f>
        <v>60</v>
      </c>
      <c r="D16" s="48">
        <f>IF(Dados!D$366=0,0,Dados!D353/Dados!D$366*100)</f>
        <v>33.33333333333333</v>
      </c>
      <c r="E16" s="48">
        <f>IF(Dados!E$366=0,0,Dados!E353/Dados!E$366*100)</f>
        <v>0</v>
      </c>
      <c r="F16" s="48">
        <f>IF(Dados!F$366=0,0,Dados!F353/Dados!F$366*100)</f>
        <v>0</v>
      </c>
      <c r="G16" s="48">
        <f>IF(SUM(Dados!G$366:M$366)=0,0,SUM(Dados!G353:M353)/SUM(Dados!G$366:M$366)*100)</f>
        <v>5.633802816901409</v>
      </c>
      <c r="H16" s="48">
        <f>IF(SUM(Dados!N$366:P$366)=0,0,SUM(Dados!N353:P353)/SUM(Dados!N$366:P$366)*100)</f>
        <v>13.157894736842104</v>
      </c>
      <c r="I16" s="48">
        <f>IF(SUM(Dados!Q$366:T$366)=0,0,SUM(Dados!Q353:T353)/SUM(Dados!Q$366:T$366)*100)</f>
        <v>8.333333333333332</v>
      </c>
      <c r="J16" s="48">
        <f>IF(SUM(Dados!P$366:T$366)=0,0,SUM(Dados!P353:T353)/SUM(Dados!P$366:T$366)*100)</f>
        <v>11.428571428571429</v>
      </c>
      <c r="K16" s="48">
        <f>IF(Dados!U$366=0,0,Dados!U353/Dados!U$366*100)</f>
        <v>10.126582278481013</v>
      </c>
    </row>
    <row r="17" spans="1:11" ht="12.75">
      <c r="A17" s="2" t="str">
        <f>Dados!A354</f>
        <v>XI.  Doenças do aparelho digestivo</v>
      </c>
      <c r="B17" s="48">
        <f>IF(Dados!B$366=0,0,Dados!B354/Dados!B$366*100)</f>
        <v>0</v>
      </c>
      <c r="C17" s="48">
        <f>IF(Dados!C$366=0,0,Dados!C354/Dados!C$366*100)</f>
        <v>0</v>
      </c>
      <c r="D17" s="48">
        <f>IF(Dados!D$366=0,0,Dados!D354/Dados!D$366*100)</f>
        <v>16.666666666666664</v>
      </c>
      <c r="E17" s="48">
        <f>IF(Dados!E$366=0,0,Dados!E354/Dados!E$366*100)</f>
        <v>66.66666666666666</v>
      </c>
      <c r="F17" s="48">
        <f>IF(Dados!F$366=0,0,Dados!F354/Dados!F$366*100)</f>
        <v>0</v>
      </c>
      <c r="G17" s="48">
        <f>IF(SUM(Dados!G$366:M$366)=0,0,SUM(Dados!G354:M354)/SUM(Dados!G$366:M$366)*100)</f>
        <v>7.042253521126761</v>
      </c>
      <c r="H17" s="48">
        <f>IF(SUM(Dados!N$366:P$366)=0,0,SUM(Dados!N354:P354)/SUM(Dados!N$366:P$366)*100)</f>
        <v>13.157894736842104</v>
      </c>
      <c r="I17" s="48">
        <f>IF(SUM(Dados!Q$366:T$366)=0,0,SUM(Dados!Q354:T354)/SUM(Dados!Q$366:T$366)*100)</f>
        <v>4.166666666666666</v>
      </c>
      <c r="J17" s="48">
        <f>IF(SUM(Dados!P$366:T$366)=0,0,SUM(Dados!P354:T354)/SUM(Dados!P$366:T$366)*100)</f>
        <v>8.571428571428571</v>
      </c>
      <c r="K17" s="48">
        <f>IF(Dados!U$366=0,0,Dados!U354/Dados!U$366*100)</f>
        <v>8.016877637130802</v>
      </c>
    </row>
    <row r="18" spans="1:11" ht="12.75">
      <c r="A18" s="2" t="str">
        <f>Dados!A355</f>
        <v>XII. Doenças da pele e do tecido subcutâneo</v>
      </c>
      <c r="B18" s="48">
        <f>IF(Dados!B$366=0,0,Dados!B355/Dados!B$366*100)</f>
        <v>0</v>
      </c>
      <c r="C18" s="48">
        <f>IF(Dados!C$366=0,0,Dados!C355/Dados!C$366*100)</f>
        <v>0</v>
      </c>
      <c r="D18" s="48">
        <f>IF(Dados!D$366=0,0,Dados!D355/Dados!D$366*100)</f>
        <v>0</v>
      </c>
      <c r="E18" s="48">
        <f>IF(Dados!E$366=0,0,Dados!E355/Dados!E$366*100)</f>
        <v>0</v>
      </c>
      <c r="F18" s="48">
        <f>IF(Dados!F$366=0,0,Dados!F355/Dados!F$366*100)</f>
        <v>0</v>
      </c>
      <c r="G18" s="48">
        <f>IF(SUM(Dados!G$366:M$366)=0,0,SUM(Dados!G355:M355)/SUM(Dados!G$366:M$366)*100)</f>
        <v>0</v>
      </c>
      <c r="H18" s="48">
        <f>IF(SUM(Dados!N$366:P$366)=0,0,SUM(Dados!N355:P355)/SUM(Dados!N$366:P$366)*100)</f>
        <v>0</v>
      </c>
      <c r="I18" s="48">
        <f>IF(SUM(Dados!Q$366:T$366)=0,0,SUM(Dados!Q355:T355)/SUM(Dados!Q$366:T$366)*100)</f>
        <v>0</v>
      </c>
      <c r="J18" s="48">
        <f>IF(SUM(Dados!P$366:T$366)=0,0,SUM(Dados!P355:T355)/SUM(Dados!P$366:T$366)*100)</f>
        <v>0</v>
      </c>
      <c r="K18" s="48">
        <f>IF(Dados!U$366=0,0,Dados!U355/Dados!U$366*100)</f>
        <v>0</v>
      </c>
    </row>
    <row r="19" spans="1:11" ht="12.75">
      <c r="A19" s="2" t="str">
        <f>Dados!A356</f>
        <v>XIII.Doenças sist osteomuscular e tec conjuntivo</v>
      </c>
      <c r="B19" s="48">
        <f>IF(Dados!B$366=0,0,Dados!B356/Dados!B$366*100)</f>
        <v>0</v>
      </c>
      <c r="C19" s="48">
        <f>IF(Dados!C$366=0,0,Dados!C356/Dados!C$366*100)</f>
        <v>0</v>
      </c>
      <c r="D19" s="48">
        <f>IF(Dados!D$366=0,0,Dados!D356/Dados!D$366*100)</f>
        <v>16.666666666666664</v>
      </c>
      <c r="E19" s="48">
        <f>IF(Dados!E$366=0,0,Dados!E356/Dados!E$366*100)</f>
        <v>0</v>
      </c>
      <c r="F19" s="48">
        <f>IF(Dados!F$366=0,0,Dados!F356/Dados!F$366*100)</f>
        <v>0</v>
      </c>
      <c r="G19" s="48">
        <f>IF(SUM(Dados!G$366:M$366)=0,0,SUM(Dados!G356:M356)/SUM(Dados!G$366:M$366)*100)</f>
        <v>2.112676056338028</v>
      </c>
      <c r="H19" s="48">
        <f>IF(SUM(Dados!N$366:P$366)=0,0,SUM(Dados!N356:P356)/SUM(Dados!N$366:P$366)*100)</f>
        <v>0</v>
      </c>
      <c r="I19" s="48">
        <f>IF(SUM(Dados!Q$366:T$366)=0,0,SUM(Dados!Q356:T356)/SUM(Dados!Q$366:T$366)*100)</f>
        <v>4.166666666666666</v>
      </c>
      <c r="J19" s="48">
        <f>IF(SUM(Dados!P$366:T$366)=0,0,SUM(Dados!P356:T356)/SUM(Dados!P$366:T$366)*100)</f>
        <v>2.857142857142857</v>
      </c>
      <c r="K19" s="48">
        <f>IF(Dados!U$366=0,0,Dados!U356/Dados!U$366*100)</f>
        <v>2.109704641350211</v>
      </c>
    </row>
    <row r="20" spans="1:11" ht="12.75">
      <c r="A20" s="2" t="str">
        <f>Dados!A357</f>
        <v>XIV. Doenças do aparelho geniturinário</v>
      </c>
      <c r="B20" s="48">
        <f>IF(Dados!B$366=0,0,Dados!B357/Dados!B$366*100)</f>
        <v>0</v>
      </c>
      <c r="C20" s="48">
        <f>IF(Dados!C$366=0,0,Dados!C357/Dados!C$366*100)</f>
        <v>0</v>
      </c>
      <c r="D20" s="48">
        <f>IF(Dados!D$366=0,0,Dados!D357/Dados!D$366*100)</f>
        <v>0</v>
      </c>
      <c r="E20" s="48">
        <f>IF(Dados!E$366=0,0,Dados!E357/Dados!E$366*100)</f>
        <v>0</v>
      </c>
      <c r="F20" s="48">
        <f>IF(Dados!F$366=0,0,Dados!F357/Dados!F$366*100)</f>
        <v>20</v>
      </c>
      <c r="G20" s="48">
        <f>IF(SUM(Dados!G$366:M$366)=0,0,SUM(Dados!G357:M357)/SUM(Dados!G$366:M$366)*100)</f>
        <v>7.746478873239436</v>
      </c>
      <c r="H20" s="48">
        <f>IF(SUM(Dados!N$366:P$366)=0,0,SUM(Dados!N357:P357)/SUM(Dados!N$366:P$366)*100)</f>
        <v>2.631578947368421</v>
      </c>
      <c r="I20" s="48">
        <f>IF(SUM(Dados!Q$366:T$366)=0,0,SUM(Dados!Q357:T357)/SUM(Dados!Q$366:T$366)*100)</f>
        <v>16.666666666666664</v>
      </c>
      <c r="J20" s="48">
        <f>IF(SUM(Dados!P$366:T$366)=0,0,SUM(Dados!P357:T357)/SUM(Dados!P$366:T$366)*100)</f>
        <v>11.428571428571429</v>
      </c>
      <c r="K20" s="48">
        <f>IF(Dados!U$366=0,0,Dados!U357/Dados!U$366*100)</f>
        <v>8.016877637130802</v>
      </c>
    </row>
    <row r="21" spans="1:11" ht="12.75">
      <c r="A21" s="2" t="str">
        <f>Dados!A358</f>
        <v>XV.  Gravidez parto e puerpério</v>
      </c>
      <c r="B21" s="48">
        <f>IF(Dados!B$366=0,0,Dados!B358/Dados!B$366*100)</f>
        <v>0</v>
      </c>
      <c r="C21" s="48">
        <f>IF(Dados!C$366=0,0,Dados!C358/Dados!C$366*100)</f>
        <v>0</v>
      </c>
      <c r="D21" s="48">
        <f>IF(Dados!D$366=0,0,Dados!D358/Dados!D$366*100)</f>
        <v>0</v>
      </c>
      <c r="E21" s="48">
        <f>IF(Dados!E$366=0,0,Dados!E358/Dados!E$366*100)</f>
        <v>0</v>
      </c>
      <c r="F21" s="48">
        <f>IF(Dados!F$366=0,0,Dados!F358/Dados!F$366*100)</f>
        <v>60</v>
      </c>
      <c r="G21" s="48">
        <f>IF(SUM(Dados!G$366:M$366)=0,0,SUM(Dados!G358:M358)/SUM(Dados!G$366:M$366)*100)</f>
        <v>33.098591549295776</v>
      </c>
      <c r="H21" s="48">
        <f>IF(SUM(Dados!N$366:P$366)=0,0,SUM(Dados!N358:P358)/SUM(Dados!N$366:P$366)*100)</f>
        <v>0</v>
      </c>
      <c r="I21" s="48">
        <f>IF(SUM(Dados!Q$366:T$366)=0,0,SUM(Dados!Q358:T358)/SUM(Dados!Q$366:T$366)*100)</f>
        <v>0</v>
      </c>
      <c r="J21" s="48">
        <f>IF(SUM(Dados!P$366:T$366)=0,0,SUM(Dados!P358:T358)/SUM(Dados!P$366:T$366)*100)</f>
        <v>0</v>
      </c>
      <c r="K21" s="48">
        <f>IF(Dados!U$366=0,0,Dados!U358/Dados!U$366*100)</f>
        <v>23.628691983122362</v>
      </c>
    </row>
    <row r="22" spans="1:11" ht="12.75">
      <c r="A22" s="2" t="str">
        <f>Dados!A359</f>
        <v>XVI. Algumas afec originadas no período perinatal</v>
      </c>
      <c r="B22" s="48">
        <f>IF(Dados!B$366=0,0,Dados!B359/Dados!B$366*100)</f>
        <v>0</v>
      </c>
      <c r="C22" s="48">
        <f>IF(Dados!C$366=0,0,Dados!C359/Dados!C$366*100)</f>
        <v>0</v>
      </c>
      <c r="D22" s="48">
        <f>IF(Dados!D$366=0,0,Dados!D359/Dados!D$366*100)</f>
        <v>0</v>
      </c>
      <c r="E22" s="48">
        <f>IF(Dados!E$366=0,0,Dados!E359/Dados!E$366*100)</f>
        <v>0</v>
      </c>
      <c r="F22" s="48">
        <f>IF(Dados!F$366=0,0,Dados!F359/Dados!F$366*100)</f>
        <v>0</v>
      </c>
      <c r="G22" s="48">
        <f>IF(SUM(Dados!G$366:M$366)=0,0,SUM(Dados!G359:M359)/SUM(Dados!G$366:M$366)*100)</f>
        <v>0</v>
      </c>
      <c r="H22" s="48">
        <f>IF(SUM(Dados!N$366:P$366)=0,0,SUM(Dados!N359:P359)/SUM(Dados!N$366:P$366)*100)</f>
        <v>0</v>
      </c>
      <c r="I22" s="48">
        <f>IF(SUM(Dados!Q$366:T$366)=0,0,SUM(Dados!Q359:T359)/SUM(Dados!Q$366:T$366)*100)</f>
        <v>0</v>
      </c>
      <c r="J22" s="48">
        <f>IF(SUM(Dados!P$366:T$366)=0,0,SUM(Dados!P359:T359)/SUM(Dados!P$366:T$366)*100)</f>
        <v>0</v>
      </c>
      <c r="K22" s="48">
        <f>IF(Dados!U$366=0,0,Dados!U359/Dados!U$366*100)</f>
        <v>0</v>
      </c>
    </row>
    <row r="23" spans="1:11" ht="12.75">
      <c r="A23" s="2" t="str">
        <f>Dados!A360</f>
        <v>XVII.Malf cong deformid e anomalias cromossômicas</v>
      </c>
      <c r="B23" s="48">
        <f>IF(Dados!B$366=0,0,Dados!B360/Dados!B$366*100)</f>
        <v>0</v>
      </c>
      <c r="C23" s="48">
        <f>IF(Dados!C$366=0,0,Dados!C360/Dados!C$366*100)</f>
        <v>0</v>
      </c>
      <c r="D23" s="48">
        <f>IF(Dados!D$366=0,0,Dados!D360/Dados!D$366*100)</f>
        <v>0</v>
      </c>
      <c r="E23" s="48">
        <f>IF(Dados!E$366=0,0,Dados!E360/Dados!E$366*100)</f>
        <v>0</v>
      </c>
      <c r="F23" s="48">
        <f>IF(Dados!F$366=0,0,Dados!F360/Dados!F$366*100)</f>
        <v>0</v>
      </c>
      <c r="G23" s="48">
        <f>IF(SUM(Dados!G$366:M$366)=0,0,SUM(Dados!G360:M360)/SUM(Dados!G$366:M$366)*100)</f>
        <v>0</v>
      </c>
      <c r="H23" s="48">
        <f>IF(SUM(Dados!N$366:P$366)=0,0,SUM(Dados!N360:P360)/SUM(Dados!N$366:P$366)*100)</f>
        <v>0</v>
      </c>
      <c r="I23" s="48">
        <f>IF(SUM(Dados!Q$366:T$366)=0,0,SUM(Dados!Q360:T360)/SUM(Dados!Q$366:T$366)*100)</f>
        <v>0</v>
      </c>
      <c r="J23" s="48">
        <f>IF(SUM(Dados!P$366:T$366)=0,0,SUM(Dados!P360:T360)/SUM(Dados!P$366:T$366)*100)</f>
        <v>0</v>
      </c>
      <c r="K23" s="48">
        <f>IF(Dados!U$366=0,0,Dados!U360/Dados!U$366*100)</f>
        <v>0</v>
      </c>
    </row>
    <row r="24" spans="1:11" ht="12.75">
      <c r="A24" s="2" t="str">
        <f>Dados!A361</f>
        <v>XVIII.Sint sinais e achad anorm ex clín e laborat</v>
      </c>
      <c r="B24" s="48">
        <f>IF(Dados!B$366=0,0,Dados!B361/Dados!B$366*100)</f>
        <v>0</v>
      </c>
      <c r="C24" s="48">
        <f>IF(Dados!C$366=0,0,Dados!C361/Dados!C$366*100)</f>
        <v>0</v>
      </c>
      <c r="D24" s="48">
        <f>IF(Dados!D$366=0,0,Dados!D361/Dados!D$366*100)</f>
        <v>0</v>
      </c>
      <c r="E24" s="48">
        <f>IF(Dados!E$366=0,0,Dados!E361/Dados!E$366*100)</f>
        <v>0</v>
      </c>
      <c r="F24" s="48">
        <f>IF(Dados!F$366=0,0,Dados!F361/Dados!F$366*100)</f>
        <v>0</v>
      </c>
      <c r="G24" s="48">
        <f>IF(SUM(Dados!G$366:M$366)=0,0,SUM(Dados!G361:M361)/SUM(Dados!G$366:M$366)*100)</f>
        <v>0</v>
      </c>
      <c r="H24" s="48">
        <f>IF(SUM(Dados!N$366:P$366)=0,0,SUM(Dados!N361:P361)/SUM(Dados!N$366:P$366)*100)</f>
        <v>0</v>
      </c>
      <c r="I24" s="48">
        <f>IF(SUM(Dados!Q$366:T$366)=0,0,SUM(Dados!Q361:T361)/SUM(Dados!Q$366:T$366)*100)</f>
        <v>0</v>
      </c>
      <c r="J24" s="48">
        <f>IF(SUM(Dados!P$366:T$366)=0,0,SUM(Dados!P361:T361)/SUM(Dados!P$366:T$366)*100)</f>
        <v>0</v>
      </c>
      <c r="K24" s="48">
        <f>IF(Dados!U$366=0,0,Dados!U361/Dados!U$366*100)</f>
        <v>0</v>
      </c>
    </row>
    <row r="25" spans="1:11" ht="12.75">
      <c r="A25" s="2" t="str">
        <f>Dados!A362</f>
        <v>XIX. Lesões enven e alg out conseq causas externas</v>
      </c>
      <c r="B25" s="48">
        <f>IF(Dados!B$366=0,0,Dados!B362/Dados!B$366*100)</f>
        <v>0</v>
      </c>
      <c r="C25" s="48">
        <f>IF(Dados!C$366=0,0,Dados!C362/Dados!C$366*100)</f>
        <v>20</v>
      </c>
      <c r="D25" s="48">
        <f>IF(Dados!D$366=0,0,Dados!D362/Dados!D$366*100)</f>
        <v>0</v>
      </c>
      <c r="E25" s="48">
        <f>IF(Dados!E$366=0,0,Dados!E362/Dados!E$366*100)</f>
        <v>0</v>
      </c>
      <c r="F25" s="48">
        <f>IF(Dados!F$366=0,0,Dados!F362/Dados!F$366*100)</f>
        <v>6.666666666666667</v>
      </c>
      <c r="G25" s="48">
        <f>IF(SUM(Dados!G$366:M$366)=0,0,SUM(Dados!G362:M362)/SUM(Dados!G$366:M$366)*100)</f>
        <v>6.338028169014084</v>
      </c>
      <c r="H25" s="48">
        <f>IF(SUM(Dados!N$366:P$366)=0,0,SUM(Dados!N362:P362)/SUM(Dados!N$366:P$366)*100)</f>
        <v>2.631578947368421</v>
      </c>
      <c r="I25" s="48">
        <f>IF(SUM(Dados!Q$366:T$366)=0,0,SUM(Dados!Q362:T362)/SUM(Dados!Q$366:T$366)*100)</f>
        <v>4.166666666666666</v>
      </c>
      <c r="J25" s="48">
        <f>IF(SUM(Dados!P$366:T$366)=0,0,SUM(Dados!P362:T362)/SUM(Dados!P$366:T$366)*100)</f>
        <v>5.714285714285714</v>
      </c>
      <c r="K25" s="48">
        <f>IF(Dados!U$366=0,0,Dados!U362/Dados!U$366*100)</f>
        <v>5.485232067510549</v>
      </c>
    </row>
    <row r="26" spans="1:11" ht="12.75">
      <c r="A26" s="2" t="str">
        <f>Dados!A363</f>
        <v>XX.  Causas externas de morbidade e mortalidade</v>
      </c>
      <c r="B26" s="48">
        <f>IF(Dados!B$366=0,0,Dados!B363/Dados!B$366*100)</f>
        <v>0</v>
      </c>
      <c r="C26" s="48">
        <f>IF(Dados!C$366=0,0,Dados!C363/Dados!C$366*100)</f>
        <v>0</v>
      </c>
      <c r="D26" s="48">
        <f>IF(Dados!D$366=0,0,Dados!D363/Dados!D$366*100)</f>
        <v>0</v>
      </c>
      <c r="E26" s="48">
        <f>IF(Dados!E$366=0,0,Dados!E363/Dados!E$366*100)</f>
        <v>0</v>
      </c>
      <c r="F26" s="48">
        <f>IF(Dados!F$366=0,0,Dados!F363/Dados!F$366*100)</f>
        <v>0</v>
      </c>
      <c r="G26" s="48">
        <f>IF(SUM(Dados!G$366:M$366)=0,0,SUM(Dados!G363:M363)/SUM(Dados!G$366:M$366)*100)</f>
        <v>0</v>
      </c>
      <c r="H26" s="48">
        <f>IF(SUM(Dados!N$366:P$366)=0,0,SUM(Dados!N363:P363)/SUM(Dados!N$366:P$366)*100)</f>
        <v>0</v>
      </c>
      <c r="I26" s="48">
        <f>IF(SUM(Dados!Q$366:T$366)=0,0,SUM(Dados!Q363:T363)/SUM(Dados!Q$366:T$366)*100)</f>
        <v>0</v>
      </c>
      <c r="J26" s="48">
        <f>IF(SUM(Dados!P$366:T$366)=0,0,SUM(Dados!P363:T363)/SUM(Dados!P$366:T$366)*100)</f>
        <v>0</v>
      </c>
      <c r="K26" s="48">
        <f>IF(Dados!U$366=0,0,Dados!U363/Dados!U$366*100)</f>
        <v>0</v>
      </c>
    </row>
    <row r="27" spans="1:11" ht="12.75">
      <c r="A27" s="2" t="str">
        <f>Dados!A364</f>
        <v>XXI. Contatos com serviços de saúde</v>
      </c>
      <c r="B27" s="48">
        <f>IF(Dados!B$366=0,0,Dados!B364/Dados!B$366*100)</f>
        <v>0</v>
      </c>
      <c r="C27" s="48">
        <f>IF(Dados!C$366=0,0,Dados!C364/Dados!C$366*100)</f>
        <v>0</v>
      </c>
      <c r="D27" s="48">
        <f>IF(Dados!D$366=0,0,Dados!D364/Dados!D$366*100)</f>
        <v>0</v>
      </c>
      <c r="E27" s="48">
        <f>IF(Dados!E$366=0,0,Dados!E364/Dados!E$366*100)</f>
        <v>0</v>
      </c>
      <c r="F27" s="48">
        <f>IF(Dados!F$366=0,0,Dados!F364/Dados!F$366*100)</f>
        <v>0</v>
      </c>
      <c r="G27" s="48">
        <f>IF(SUM(Dados!G$366:M$366)=0,0,SUM(Dados!G364:M364)/SUM(Dados!G$366:M$366)*100)</f>
        <v>4.225352112676056</v>
      </c>
      <c r="H27" s="48">
        <f>IF(SUM(Dados!N$366:P$366)=0,0,SUM(Dados!N364:P364)/SUM(Dados!N$366:P$366)*100)</f>
        <v>0</v>
      </c>
      <c r="I27" s="48">
        <f>IF(SUM(Dados!Q$366:T$366)=0,0,SUM(Dados!Q364:T364)/SUM(Dados!Q$366:T$366)*100)</f>
        <v>0</v>
      </c>
      <c r="J27" s="48">
        <f>IF(SUM(Dados!P$366:T$366)=0,0,SUM(Dados!P364:T364)/SUM(Dados!P$366:T$366)*100)</f>
        <v>0</v>
      </c>
      <c r="K27" s="48">
        <f>IF(Dados!U$366=0,0,Dados!U364/Dados!U$366*100)</f>
        <v>2.5316455696202533</v>
      </c>
    </row>
    <row r="28" spans="1:11" ht="12.75">
      <c r="A28" s="2" t="str">
        <f>Dados!A365</f>
        <v>CID 10ª Revisão não disponível ou não preenchido</v>
      </c>
      <c r="B28" s="48">
        <f>IF(Dados!B$366=0,0,Dados!B365/Dados!B$366*100)</f>
        <v>0</v>
      </c>
      <c r="C28" s="48">
        <f>IF(Dados!C$366=0,0,Dados!C365/Dados!C$366*100)</f>
        <v>0</v>
      </c>
      <c r="D28" s="48">
        <f>IF(Dados!D$366=0,0,Dados!D365/Dados!D$366*100)</f>
        <v>0</v>
      </c>
      <c r="E28" s="48">
        <f>IF(Dados!E$366=0,0,Dados!E365/Dados!E$366*100)</f>
        <v>0</v>
      </c>
      <c r="F28" s="48">
        <f>IF(Dados!F$366=0,0,Dados!F365/Dados!F$366*100)</f>
        <v>0</v>
      </c>
      <c r="G28" s="48">
        <f>IF(SUM(Dados!G$366:M$366)=0,0,SUM(Dados!G365:M365)/SUM(Dados!G$366:M$366)*100)</f>
        <v>0</v>
      </c>
      <c r="H28" s="48">
        <f>IF(SUM(Dados!N$366:P$366)=0,0,SUM(Dados!N365:P365)/SUM(Dados!N$366:P$366)*100)</f>
        <v>0</v>
      </c>
      <c r="I28" s="48">
        <f>IF(SUM(Dados!Q$366:T$366)=0,0,SUM(Dados!Q365:T365)/SUM(Dados!Q$366:T$366)*100)</f>
        <v>0</v>
      </c>
      <c r="J28" s="48">
        <f>IF(SUM(Dados!P$366:T$366)=0,0,SUM(Dados!P365:T365)/SUM(Dados!P$366:T$366)*100)</f>
        <v>0</v>
      </c>
      <c r="K28" s="48">
        <f>IF(Dados!U$366=0,0,Dados!U365/Dados!U$366*100)</f>
        <v>0</v>
      </c>
    </row>
    <row r="29" spans="1:11" ht="13.5" thickBot="1">
      <c r="A29" s="3" t="str">
        <f>Dados!A366</f>
        <v>Total</v>
      </c>
      <c r="B29" s="49">
        <f>IF(Dados!B$366=0,0,Dados!B366/Dados!B$366*100)</f>
        <v>100</v>
      </c>
      <c r="C29" s="49">
        <f>IF(Dados!C$366=0,0,Dados!C366/Dados!C$366*100)</f>
        <v>100</v>
      </c>
      <c r="D29" s="49">
        <f>IF(Dados!D$366=0,0,Dados!D366/Dados!D$366*100)</f>
        <v>100</v>
      </c>
      <c r="E29" s="49">
        <f>IF(Dados!E$366=0,0,Dados!E366/Dados!E$366*100)</f>
        <v>100</v>
      </c>
      <c r="F29" s="49">
        <f>IF(Dados!F$366=0,0,Dados!F366/Dados!F$366*100)</f>
        <v>100</v>
      </c>
      <c r="G29" s="49">
        <f>IF(SUM(Dados!G$366:M$366)=0,0,SUM(Dados!G366:M366)/SUM(Dados!G$366:M$366)*100)</f>
        <v>100</v>
      </c>
      <c r="H29" s="49">
        <f>IF(SUM(Dados!N$366:P$366)=0,0,SUM(Dados!N366:P366)/SUM(Dados!N$366:P$366)*100)</f>
        <v>100</v>
      </c>
      <c r="I29" s="49">
        <f>IF(SUM(Dados!Q$366:T$366)=0,0,SUM(Dados!Q366:T366)/SUM(Dados!Q$366:T$366)*100)</f>
        <v>100</v>
      </c>
      <c r="J29" s="49">
        <f>IF(SUM(Dados!P$366:T$366)=0,0,SUM(Dados!P366:T366)/SUM(Dados!P$366:T$366)*100)</f>
        <v>100</v>
      </c>
      <c r="K29" s="49">
        <f>IF(Dados!U$366=0,0,Dados!U366/Dados!U$366*100)</f>
        <v>100</v>
      </c>
    </row>
    <row r="30" ht="12.75">
      <c r="A30" t="s">
        <v>758</v>
      </c>
    </row>
  </sheetData>
  <sheetProtection/>
  <mergeCells count="4">
    <mergeCell ref="A3:K3"/>
    <mergeCell ref="A5:K5"/>
    <mergeCell ref="A1:P1"/>
    <mergeCell ref="A4:K4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11" width="11.00390625" style="0" customWidth="1"/>
  </cols>
  <sheetData>
    <row r="1" spans="1:11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0" ht="12.75">
      <c r="A3" s="217" t="s">
        <v>255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96" t="s">
        <v>100</v>
      </c>
      <c r="B4" s="51">
        <f>Dados!G370</f>
        <v>1999</v>
      </c>
      <c r="C4" s="51">
        <f>Dados!H370</f>
        <v>2000</v>
      </c>
      <c r="D4" s="51">
        <f>Dados!I370</f>
        <v>2001</v>
      </c>
      <c r="E4" s="51">
        <f>Dados!J370</f>
        <v>2002</v>
      </c>
      <c r="F4" s="51">
        <f>Dados!K370</f>
        <v>2003</v>
      </c>
      <c r="G4" s="51">
        <f>Dados!L370</f>
        <v>2004</v>
      </c>
      <c r="H4" s="51">
        <f>Dados!M370</f>
        <v>2005</v>
      </c>
      <c r="I4" s="51">
        <f>Dados!N370</f>
        <v>2006</v>
      </c>
      <c r="J4" s="51">
        <f>Dados!O370</f>
        <v>2007</v>
      </c>
      <c r="K4" s="51">
        <f>Dados!Q369</f>
        <v>2008</v>
      </c>
    </row>
    <row r="5" spans="1:11" ht="12.75">
      <c r="A5" s="2" t="s">
        <v>81</v>
      </c>
      <c r="B5" s="13">
        <f>Dados!G385</f>
        <v>110</v>
      </c>
      <c r="C5" s="13">
        <f>Dados!H385</f>
        <v>59</v>
      </c>
      <c r="D5" s="13">
        <f>Dados!I385</f>
        <v>93</v>
      </c>
      <c r="E5" s="13">
        <f>Dados!J385</f>
        <v>76</v>
      </c>
      <c r="F5" s="13">
        <f>Dados!K385</f>
        <v>70</v>
      </c>
      <c r="G5" s="13">
        <f>Dados!L385</f>
        <v>71</v>
      </c>
      <c r="H5" s="13">
        <f>Dados!M385</f>
        <v>75</v>
      </c>
      <c r="I5" s="13">
        <f>Dados!N385</f>
        <v>99</v>
      </c>
      <c r="J5" s="13">
        <f>Dados!O385</f>
        <v>64</v>
      </c>
      <c r="K5" s="13">
        <f>Dados!R385</f>
        <v>76</v>
      </c>
    </row>
    <row r="6" spans="1:11" ht="12.75">
      <c r="A6" s="2" t="s">
        <v>487</v>
      </c>
      <c r="B6" s="7">
        <f>IF(POP1999=0,0,B5/POP1999*1000)</f>
        <v>27.033669206193167</v>
      </c>
      <c r="C6" s="7">
        <f>IF(POP2000=0,0,C5/POP2000*1000)</f>
        <v>13.409090909090908</v>
      </c>
      <c r="D6" s="7">
        <f>IF(POP2001=0,0,D5/POP2001*1000)</f>
        <v>20.199826238053866</v>
      </c>
      <c r="E6" s="7">
        <f>IF(POP2002=0,0,E5/POP2002*1000)</f>
        <v>15.983175604626709</v>
      </c>
      <c r="F6" s="7">
        <f>IF(POP2003=0,0,F5/POP2003*1000)</f>
        <v>14.250814332247556</v>
      </c>
      <c r="G6" s="7">
        <f>IF(POP2004=0,0,G5/POP2004*1000)</f>
        <v>13.998422712933754</v>
      </c>
      <c r="H6" s="7">
        <f>IF(POP2005=0,0,H5/POP2005*1000)</f>
        <v>13.786764705882353</v>
      </c>
      <c r="I6" s="7">
        <f>IF(POP2006=0,0,I5/POP2006*1000)</f>
        <v>17.587493338070708</v>
      </c>
      <c r="J6" s="7">
        <f>IF(POP2007=0,0,J5/POP2007*1000)</f>
        <v>11.000343760742524</v>
      </c>
      <c r="K6" s="7">
        <f>IF(POP2008=0,0,K5/POP2008*1000)</f>
        <v>13.632286995515695</v>
      </c>
    </row>
    <row r="7" spans="1:11" ht="12.75">
      <c r="A7" s="2" t="s">
        <v>117</v>
      </c>
      <c r="B7" s="7">
        <f>IF(SUM(Dados!G425:G431)=0,0,SUM(Dados!G425:G429)/SUM(Dados!G425:G431)*100)</f>
        <v>21.818181818181817</v>
      </c>
      <c r="C7" s="7">
        <f>IF(SUM(Dados!H425:H431)=0,0,SUM(Dados!H425:H429)/SUM(Dados!H425:H431)*100)</f>
        <v>6.779661016949152</v>
      </c>
      <c r="D7" s="7">
        <f>IF(SUM(Dados!I425:I431)=0,0,SUM(Dados!I425:I429)/SUM(Dados!I425:I431)*100)</f>
        <v>3.225806451612903</v>
      </c>
      <c r="E7" s="7">
        <f>IF(SUM(Dados!J425:J431)=0,0,SUM(Dados!J425:J429)/SUM(Dados!J425:J431)*100)</f>
        <v>2.631578947368421</v>
      </c>
      <c r="F7" s="7">
        <f>IF(SUM(Dados!K425:K431)=0,0,SUM(Dados!K425:K429)/SUM(Dados!K425:K431)*100)</f>
        <v>7.142857142857142</v>
      </c>
      <c r="G7" s="7">
        <f>IF(SUM(Dados!L425:L431)=0,0,SUM(Dados!L425:L429)/SUM(Dados!L425:L431)*100)</f>
        <v>7.042253521126761</v>
      </c>
      <c r="H7" s="7">
        <f>IF(SUM(Dados!M425:M431)=0,0,SUM(Dados!M425:M429)/SUM(Dados!M425:M431)*100)</f>
        <v>6.666666666666667</v>
      </c>
      <c r="I7" s="7">
        <f>IF(SUM(Dados!N425:N431)=0,0,SUM(Dados!N425:N429)/SUM(Dados!N425:N431)*100)</f>
        <v>1.0101010101010102</v>
      </c>
      <c r="J7" s="7">
        <f>IF(SUM(Dados!O425:O431)=0,0,SUM(Dados!O425:O429)/SUM(Dados!O425:O431)*100)</f>
        <v>1.5873015873015872</v>
      </c>
      <c r="K7" s="7">
        <f>IF(SUM(Dados!R425:R431)=0,0,SUM(Dados!R425:R429)/SUM(Dados!R425:R431)*100)</f>
        <v>8</v>
      </c>
    </row>
    <row r="8" spans="1:11" ht="12.75">
      <c r="A8" s="2" t="s">
        <v>102</v>
      </c>
      <c r="B8" s="7">
        <f>IF(SUM(Dados!G416:G418)=0,0,Dados!G417/SUM(Dados!G416:G418)*100)</f>
        <v>44.54545454545455</v>
      </c>
      <c r="C8" s="7">
        <f>IF(SUM(Dados!H416:H418)=0,0,Dados!H417/SUM(Dados!H416:H418)*100)</f>
        <v>32.20338983050847</v>
      </c>
      <c r="D8" s="7">
        <f>IF(SUM(Dados!I416:I418)=0,0,Dados!I417/SUM(Dados!I416:I418)*100)</f>
        <v>45.16129032258064</v>
      </c>
      <c r="E8" s="7">
        <f>IF(SUM(Dados!J416:J418)=0,0,Dados!J417/SUM(Dados!J416:J418)*100)</f>
        <v>52.63157894736842</v>
      </c>
      <c r="F8" s="7">
        <f>IF(SUM(Dados!K416:K418)=0,0,Dados!K417/SUM(Dados!K416:K418)*100)</f>
        <v>45.714285714285715</v>
      </c>
      <c r="G8" s="7">
        <f>IF(SUM(Dados!L416:L418)=0,0,Dados!L417/SUM(Dados!L416:L418)*100)</f>
        <v>54.929577464788736</v>
      </c>
      <c r="H8" s="7">
        <f>IF(SUM(Dados!M416:M418)=0,0,Dados!M417/SUM(Dados!M416:M418)*100)</f>
        <v>37.333333333333336</v>
      </c>
      <c r="I8" s="7">
        <f>IF(SUM(Dados!N416:N418)=0,0,Dados!N417/SUM(Dados!N416:N418)*100)</f>
        <v>41.41414141414141</v>
      </c>
      <c r="J8" s="7">
        <f>IF(SUM(Dados!O416:O418)=0,0,Dados!O417/SUM(Dados!O416:O418)*100)</f>
        <v>40.625</v>
      </c>
      <c r="K8" s="7">
        <f>IF(SUM(Dados!R416:R418)=0,0,Dados!R417/SUM(Dados!R416:R418)*100)</f>
        <v>51.31578947368421</v>
      </c>
    </row>
    <row r="9" spans="1:11" ht="12.75">
      <c r="A9" s="2" t="s">
        <v>256</v>
      </c>
      <c r="B9" s="7">
        <f>IF(SUM(Dados!G371:G381)=0,0,SUM(Dados!G371:G373)/SUM(Dados!G371:G381)*100)</f>
        <v>30</v>
      </c>
      <c r="C9" s="7">
        <f>IF(SUM(Dados!H371:H381)=0,0,SUM(Dados!H371:H373)/SUM(Dados!H371:H381)*100)</f>
        <v>15.254237288135593</v>
      </c>
      <c r="D9" s="7">
        <f>IF(SUM(Dados!I371:I381)=0,0,SUM(Dados!I371:I373)/SUM(Dados!I371:I381)*100)</f>
        <v>18.27956989247312</v>
      </c>
      <c r="E9" s="7">
        <f>IF(SUM(Dados!J371:J381)=0,0,SUM(Dados!J371:J373)/SUM(Dados!J371:J381)*100)</f>
        <v>14.666666666666666</v>
      </c>
      <c r="F9" s="7">
        <f>IF(SUM(Dados!K371:K381)=0,0,SUM(Dados!K371:K373)/SUM(Dados!K371:K381)*100)</f>
        <v>14.285714285714285</v>
      </c>
      <c r="G9" s="7">
        <f>IF(SUM(Dados!L371:L381)=0,0,SUM(Dados!L371:L373)/SUM(Dados!L371:L381)*100)</f>
        <v>21.12676056338028</v>
      </c>
      <c r="H9" s="7">
        <f>IF(SUM(Dados!M371:M381)=0,0,SUM(Dados!M371:M373)/SUM(Dados!M371:M381)*100)</f>
        <v>14.666666666666666</v>
      </c>
      <c r="I9" s="7">
        <f>IF(SUM(Dados!N371:N381)=0,0,SUM(Dados!N371:N373)/SUM(Dados!N371:N381)*100)</f>
        <v>24.242424242424242</v>
      </c>
      <c r="J9" s="7">
        <f>IF(SUM(Dados!O371:O381)=0,0,SUM(Dados!O371:O373)/SUM(Dados!O371:O381)*100)</f>
        <v>21.875</v>
      </c>
      <c r="K9" s="7">
        <f>IF(SUM(Dados!R371:R381)=0,0,SUM(Dados!R371:R373)/SUM(Dados!R371:R381)*100)</f>
        <v>21.052631578947366</v>
      </c>
    </row>
    <row r="10" spans="1:11" ht="12.75">
      <c r="A10" s="2" t="s">
        <v>257</v>
      </c>
      <c r="B10" s="7">
        <f>IF(SUM(Dados!G371:G381)=0,0,SUM(Dados!G371:G372)/SUM(Dados!G371:G381)*100)</f>
        <v>1.8181818181818181</v>
      </c>
      <c r="C10" s="7">
        <f>IF(SUM(Dados!H371:H381)=0,0,SUM(Dados!H371:H372)/SUM(Dados!H371:H381)*100)</f>
        <v>1.694915254237288</v>
      </c>
      <c r="D10" s="7">
        <f>IF(SUM(Dados!I371:I381)=0,0,SUM(Dados!I371:I372)/SUM(Dados!I371:I381)*100)</f>
        <v>2.1505376344086025</v>
      </c>
      <c r="E10" s="7">
        <f>IF(SUM(Dados!J371:J381)=0,0,SUM(Dados!J371:J372)/SUM(Dados!J371:J381)*100)</f>
        <v>0</v>
      </c>
      <c r="F10" s="7">
        <f>IF(SUM(Dados!K371:K381)=0,0,SUM(Dados!K371:K372)/SUM(Dados!K371:K381)*100)</f>
        <v>0</v>
      </c>
      <c r="G10" s="7">
        <f>IF(SUM(Dados!L371:L381)=0,0,SUM(Dados!L371:L372)/SUM(Dados!L371:L381)*100)</f>
        <v>0</v>
      </c>
      <c r="H10" s="7">
        <f>IF(SUM(Dados!M371:M381)=0,0,SUM(Dados!M371:M372)/SUM(Dados!M371:M381)*100)</f>
        <v>0</v>
      </c>
      <c r="I10" s="7">
        <f>IF(SUM(Dados!N371:N381)=0,0,SUM(Dados!N371:N372)/SUM(Dados!N371:N381)*100)</f>
        <v>0</v>
      </c>
      <c r="J10" s="7">
        <f>IF(SUM(Dados!O371:O381)=0,0,SUM(Dados!O371:O372)/SUM(Dados!O371:O381)*100)</f>
        <v>1.5625</v>
      </c>
      <c r="K10" s="7">
        <f>IF(SUM(Dados!R371:R381)=0,0,SUM(Dados!R371:R372)/SUM(Dados!R371:R381)*100)</f>
        <v>0</v>
      </c>
    </row>
    <row r="11" spans="1:11" ht="12.75">
      <c r="A11" s="2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5" t="s">
        <v>118</v>
      </c>
      <c r="B12" s="7">
        <f>IF(SUM(Dados!G390:G396,Dados!G403:G409)=0,0,SUM(Dados!G390:G393,Dados!G403:G406)/SUM(Dados!G390:G396,Dados!G403:G409)*100)</f>
        <v>3.6363636363636362</v>
      </c>
      <c r="C12" s="7">
        <f>IF(SUM(Dados!H390:H396,Dados!H403:H409)=0,0,SUM(Dados!H390:H393,Dados!H403:H406)/SUM(Dados!H390:H396,Dados!H403:H409)*100)</f>
        <v>8.47457627118644</v>
      </c>
      <c r="D12" s="7">
        <f>IF(SUM(Dados!I390:I396,Dados!I403:I409)=0,0,SUM(Dados!I390:I393,Dados!I403:I406)/SUM(Dados!I390:I396,Dados!I403:I409)*100)</f>
        <v>2.1505376344086025</v>
      </c>
      <c r="E12" s="7">
        <f>IF(SUM(Dados!J390:J396,Dados!J403:J409)=0,0,SUM(Dados!J390:J393,Dados!J403:J406)/SUM(Dados!J390:J396,Dados!J403:J409)*100)</f>
        <v>6.578947368421052</v>
      </c>
      <c r="F12" s="7">
        <f>IF(SUM(Dados!K390:K396,Dados!K403:K409)=0,0,SUM(Dados!K390:K393,Dados!K403:K406)/SUM(Dados!K390:K396,Dados!K403:K409)*100)</f>
        <v>11.428571428571429</v>
      </c>
      <c r="G12" s="7">
        <f>IF(SUM(Dados!L390:L396,Dados!L403:L409)=0,0,SUM(Dados!L390:L393,Dados!L403:L406)/SUM(Dados!L390:L396,Dados!L403:L409)*100)</f>
        <v>7.042253521126761</v>
      </c>
      <c r="H12" s="7">
        <f>IF(SUM(Dados!M390:M396,Dados!M403:M409)=0,0,SUM(Dados!M390:M393,Dados!M403:M406)/SUM(Dados!M390:M396,Dados!M403:M409)*100)</f>
        <v>9.333333333333334</v>
      </c>
      <c r="I12" s="7">
        <f>IF(SUM(Dados!N390:N396,Dados!N403:N409)=0,0,SUM(Dados!N390:N393,Dados!N403:N406)/SUM(Dados!N390:N396,Dados!N403:N409)*100)</f>
        <v>5.05050505050505</v>
      </c>
      <c r="J12" s="7">
        <f>IF(SUM(Dados!O390:O396,Dados!O403:O409)=0,0,SUM(Dados!O390:O393,Dados!O403:O406)/SUM(Dados!O390:O396,Dados!O403:O409)*100)</f>
        <v>7.8125</v>
      </c>
      <c r="K12" s="7">
        <f>IF(SUM(Dados!R390:R396,Dados!R403:R409)=0,0,SUM(Dados!R390:R393,Dados!R403:R406)/SUM(Dados!R390:R396,Dados!R403:R409)*100)</f>
        <v>10.526315789473683</v>
      </c>
    </row>
    <row r="13" spans="1:11" ht="12.75">
      <c r="A13" s="15" t="s">
        <v>119</v>
      </c>
      <c r="B13" s="7">
        <f>IF(SUM(Dados!G390:G396)=0,0,SUM(Dados!G390:G393)/SUM(Dados!G390:G396)*100)</f>
        <v>8.16326530612245</v>
      </c>
      <c r="C13" s="7">
        <f>IF(SUM(Dados!H390:H396)=0,0,SUM(Dados!H390:H393)/SUM(Dados!H390:H396)*100)</f>
        <v>15.789473684210526</v>
      </c>
      <c r="D13" s="7">
        <f>IF(SUM(Dados!I390:I396)=0,0,SUM(Dados!I390:I393)/SUM(Dados!I390:I396)*100)</f>
        <v>2.380952380952381</v>
      </c>
      <c r="E13" s="7">
        <f>IF(SUM(Dados!J390:J396)=0,0,SUM(Dados!J390:J393)/SUM(Dados!J390:J396)*100)</f>
        <v>7.5</v>
      </c>
      <c r="F13" s="7">
        <f>IF(SUM(Dados!K390:K396)=0,0,SUM(Dados!K390:K393)/SUM(Dados!K390:K396)*100)</f>
        <v>18.75</v>
      </c>
      <c r="G13" s="7">
        <f>IF(SUM(Dados!L390:L396)=0,0,SUM(Dados!L390:L393)/SUM(Dados!L390:L396)*100)</f>
        <v>7.6923076923076925</v>
      </c>
      <c r="H13" s="7">
        <f>IF(SUM(Dados!M390:M396)=0,0,SUM(Dados!M390:M393)/SUM(Dados!M390:M396)*100)</f>
        <v>7.142857142857142</v>
      </c>
      <c r="I13" s="7">
        <f>IF(SUM(Dados!N390:N396)=0,0,SUM(Dados!N390:N393)/SUM(Dados!N390:N396)*100)</f>
        <v>7.317073170731707</v>
      </c>
      <c r="J13" s="7">
        <f>IF(SUM(Dados!O390:O396)=0,0,SUM(Dados!O390:O393)/SUM(Dados!O390:O396)*100)</f>
        <v>11.538461538461538</v>
      </c>
      <c r="K13" s="7">
        <f>IF(SUM(Dados!R390:R396)=0,0,SUM(Dados!R390:R393)/SUM(Dados!R390:R396)*100)</f>
        <v>12.82051282051282</v>
      </c>
    </row>
    <row r="14" spans="1:11" ht="13.5" thickBot="1">
      <c r="A14" s="64" t="s">
        <v>120</v>
      </c>
      <c r="B14" s="8">
        <f>IF(SUM(Dados!G403:G409)=0,0,SUM(Dados!G403:G406)/SUM(Dados!G403:G409)*100)</f>
        <v>0</v>
      </c>
      <c r="C14" s="8">
        <f>IF(SUM(Dados!H403:H409)=0,0,SUM(Dados!H403:H406)/SUM(Dados!H403:H409)*100)</f>
        <v>5</v>
      </c>
      <c r="D14" s="8">
        <f>IF(SUM(Dados!I403:I409)=0,0,SUM(Dados!I403:I406)/SUM(Dados!I403:I409)*100)</f>
        <v>1.9607843137254901</v>
      </c>
      <c r="E14" s="8">
        <f>IF(SUM(Dados!J403:J409)=0,0,SUM(Dados!J403:J406)/SUM(Dados!J403:J409)*100)</f>
        <v>5.555555555555555</v>
      </c>
      <c r="F14" s="8">
        <f>IF(SUM(Dados!K403:K409)=0,0,SUM(Dados!K403:K406)/SUM(Dados!K403:K409)*100)</f>
        <v>5.263157894736842</v>
      </c>
      <c r="G14" s="8">
        <f>IF(SUM(Dados!L403:L409)=0,0,SUM(Dados!L403:L406)/SUM(Dados!L403:L409)*100)</f>
        <v>6.25</v>
      </c>
      <c r="H14" s="8">
        <f>IF(SUM(Dados!M403:M409)=0,0,SUM(Dados!M403:M406)/SUM(Dados!M403:M409)*100)</f>
        <v>10.638297872340425</v>
      </c>
      <c r="I14" s="8">
        <f>IF(SUM(Dados!N403:N409)=0,0,SUM(Dados!N403:N406)/SUM(Dados!N403:N409)*100)</f>
        <v>3.4482758620689653</v>
      </c>
      <c r="J14" s="8">
        <f>IF(SUM(Dados!O403:O409)=0,0,SUM(Dados!O403:O406)/SUM(Dados!O403:O409)*100)</f>
        <v>5.263157894736842</v>
      </c>
      <c r="K14" s="8">
        <f>IF(SUM(Dados!R403:R409)=0,0,SUM(Dados!R403:R406)/SUM(Dados!R403:R409)*100)</f>
        <v>8.108108108108109</v>
      </c>
    </row>
    <row r="15" ht="12.75">
      <c r="A15" t="s">
        <v>759</v>
      </c>
    </row>
    <row r="16" ht="12.75">
      <c r="A16" s="2" t="s">
        <v>760</v>
      </c>
    </row>
  </sheetData>
  <sheetProtection/>
  <mergeCells count="2">
    <mergeCell ref="A1:K1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12" ht="12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3"/>
    </row>
    <row r="4" spans="1:12" ht="12.75">
      <c r="A4" s="220">
        <f>IF(Dados!A436="Qano","",Dados!A436)</f>
        <v>2008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3"/>
    </row>
    <row r="5" spans="1:11" ht="12.75">
      <c r="A5" s="42" t="s">
        <v>84</v>
      </c>
      <c r="B5" s="42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2" t="s">
        <v>45</v>
      </c>
      <c r="H5" s="42" t="s">
        <v>46</v>
      </c>
      <c r="I5" s="42" t="s">
        <v>47</v>
      </c>
      <c r="J5" s="42" t="s">
        <v>116</v>
      </c>
      <c r="K5" s="42" t="s">
        <v>18</v>
      </c>
    </row>
    <row r="6" spans="1:11" ht="12.75">
      <c r="A6" s="2" t="str">
        <f>Dados!A438</f>
        <v>I.   Algumas doenças infecciosas e parasitárias</v>
      </c>
      <c r="B6" s="48">
        <f>IF((SUM(Dados!B$458:E$458)-SUM(Dados!B$455:E$455))=0,0,SUM(Dados!B438:E438)/(SUM(Dados!B$458:E$458)-SUM(Dados!B$455:E$455))*100)</f>
        <v>0</v>
      </c>
      <c r="C6" s="48">
        <f>IF((SUM(Dados!F$458)-SUM(Dados!F$455))=0,0,SUM(Dados!F438)/(SUM(Dados!F$458)-SUM(Dados!F$455))*100)</f>
        <v>0</v>
      </c>
      <c r="D6" s="48">
        <f>IF((SUM(Dados!G$458)-SUM(Dados!G$455))=0,0,SUM(Dados!G438)/(SUM(Dados!G$458)-SUM(Dados!G$455))*100)</f>
        <v>0</v>
      </c>
      <c r="E6" s="48">
        <f>IF((SUM(Dados!H$458)-SUM(Dados!H$455))=0,0,SUM(Dados!H438)/(SUM(Dados!H$458)-SUM(Dados!H$455))*100)</f>
        <v>0</v>
      </c>
      <c r="F6" s="48">
        <f>IF((SUM(Dados!I$458)-SUM(Dados!I$455))=0,0,SUM(Dados!I438)/(SUM(Dados!I$458)-SUM(Dados!I$455))*100)</f>
        <v>0</v>
      </c>
      <c r="G6" s="48">
        <f>IF((SUM(Dados!J$458:O$458)-SUM(Dados!J$455:O$455))=0,0,SUM(Dados!J438:O438)/(SUM(Dados!J$458:O$458)-SUM(Dados!J$455:O$455))*100)</f>
        <v>40</v>
      </c>
      <c r="H6" s="48">
        <f>IF((SUM(Dados!P$458:R$458)-SUM(Dados!P$455:R$455))=0,0,SUM(Dados!P438:R438)/(SUM(Dados!P$458:R$458)-SUM(Dados!P$455:R$455))*100)</f>
        <v>0</v>
      </c>
      <c r="I6" s="48">
        <f>IF((SUM(Dados!S$458:V$458)-SUM(Dados!S$455:V$455))=0,0,SUM(Dados!S438:V438)/(SUM(Dados!S$458:V$458)-SUM(Dados!S$455:V$455))*100)</f>
        <v>0</v>
      </c>
      <c r="J6" s="48">
        <f>IF((SUM(Dados!R$458:V$458)-SUM(Dados!R$455:V$455))=0,0,SUM(Dados!R438:V438)/(SUM(Dados!R$458:V$458)-SUM(Dados!R$455:V$455))*100)</f>
        <v>0</v>
      </c>
      <c r="K6" s="48">
        <f>IF((SUM(Dados!X$458)-SUM(Dados!X$455))=0,0,SUM(Dados!X438)/(SUM(Dados!X$458)-SUM(Dados!X$455))*100)</f>
        <v>7.4074074074074066</v>
      </c>
    </row>
    <row r="7" spans="1:11" ht="12.75">
      <c r="A7" s="2" t="str">
        <f>Dados!A439</f>
        <v>II.  Neoplasias (tumores)</v>
      </c>
      <c r="B7" s="48">
        <f>IF((SUM(Dados!B$458:E$458)-SUM(Dados!B$455:E$455))=0,0,SUM(Dados!B439:E439)/(SUM(Dados!B$458:E$458)-SUM(Dados!B$455:E$455))*100)</f>
        <v>0</v>
      </c>
      <c r="C7" s="48">
        <f>IF((SUM(Dados!F$458)-SUM(Dados!F$455))=0,0,SUM(Dados!F439)/(SUM(Dados!F$458)-SUM(Dados!F$455))*100)</f>
        <v>0</v>
      </c>
      <c r="D7" s="48">
        <f>IF((SUM(Dados!G$458)-SUM(Dados!G$455))=0,0,SUM(Dados!G439)/(SUM(Dados!G$458)-SUM(Dados!G$455))*100)</f>
        <v>0</v>
      </c>
      <c r="E7" s="48">
        <f>IF((SUM(Dados!H$458)-SUM(Dados!H$455))=0,0,SUM(Dados!H439)/(SUM(Dados!H$458)-SUM(Dados!H$455))*100)</f>
        <v>0</v>
      </c>
      <c r="F7" s="48">
        <f>IF((SUM(Dados!I$458)-SUM(Dados!I$455))=0,0,SUM(Dados!I439)/(SUM(Dados!I$458)-SUM(Dados!I$455))*100)</f>
        <v>0</v>
      </c>
      <c r="G7" s="48">
        <f>IF((SUM(Dados!J$458:O$458)-SUM(Dados!J$455:O$455))=0,0,SUM(Dados!J439:O439)/(SUM(Dados!J$458:O$458)-SUM(Dados!J$455:O$455))*100)</f>
        <v>0</v>
      </c>
      <c r="H7" s="48">
        <f>IF((SUM(Dados!P$458:R$458)-SUM(Dados!P$455:R$455))=0,0,SUM(Dados!P439:R439)/(SUM(Dados!P$458:R$458)-SUM(Dados!P$455:R$455))*100)</f>
        <v>14.285714285714285</v>
      </c>
      <c r="I7" s="48">
        <f>IF((SUM(Dados!S$458:V$458)-SUM(Dados!S$455:V$455))=0,0,SUM(Dados!S439:V439)/(SUM(Dados!S$458:V$458)-SUM(Dados!S$455:V$455))*100)</f>
        <v>7.142857142857142</v>
      </c>
      <c r="J7" s="48">
        <f>IF((SUM(Dados!R$458:V$458)-SUM(Dados!R$455:V$455))=0,0,SUM(Dados!R439:V439)/(SUM(Dados!R$458:V$458)-SUM(Dados!R$455:V$455))*100)</f>
        <v>5.263157894736842</v>
      </c>
      <c r="K7" s="48">
        <f>IF((SUM(Dados!X$458)-SUM(Dados!X$455))=0,0,SUM(Dados!X439)/(SUM(Dados!X$458)-SUM(Dados!X$455))*100)</f>
        <v>7.4074074074074066</v>
      </c>
    </row>
    <row r="8" spans="1:11" ht="12.75">
      <c r="A8" s="2" t="str">
        <f>Dados!A446</f>
        <v>IX.  Doenças do aparelho circulatório</v>
      </c>
      <c r="B8" s="48">
        <f>IF((SUM(Dados!B$458:E$458)-SUM(Dados!B$455:E$455))=0,0,SUM(Dados!B446:E446)/(SUM(Dados!B$458:E$458)-SUM(Dados!B$455:E$455))*100)</f>
        <v>0</v>
      </c>
      <c r="C8" s="48">
        <f>IF((SUM(Dados!F$458)-SUM(Dados!F$455))=0,0,SUM(Dados!F446)/(SUM(Dados!F$458)-SUM(Dados!F$455))*100)</f>
        <v>0</v>
      </c>
      <c r="D8" s="48">
        <f>IF((SUM(Dados!G$458)-SUM(Dados!G$455))=0,0,SUM(Dados!G446)/(SUM(Dados!G$458)-SUM(Dados!G$455))*100)</f>
        <v>0</v>
      </c>
      <c r="E8" s="48">
        <f>IF((SUM(Dados!H$458)-SUM(Dados!H$455))=0,0,SUM(Dados!H446)/(SUM(Dados!H$458)-SUM(Dados!H$455))*100)</f>
        <v>0</v>
      </c>
      <c r="F8" s="48">
        <f>IF((SUM(Dados!I$458)-SUM(Dados!I$455))=0,0,SUM(Dados!I446)/(SUM(Dados!I$458)-SUM(Dados!I$455))*100)</f>
        <v>0</v>
      </c>
      <c r="G8" s="48">
        <f>IF((SUM(Dados!J$458:O$458)-SUM(Dados!J$455:O$455))=0,0,SUM(Dados!J446:O446)/(SUM(Dados!J$458:O$458)-SUM(Dados!J$455:O$455))*100)</f>
        <v>0</v>
      </c>
      <c r="H8" s="48">
        <f>IF((SUM(Dados!P$458:R$458)-SUM(Dados!P$455:R$455))=0,0,SUM(Dados!P446:R446)/(SUM(Dados!P$458:R$458)-SUM(Dados!P$455:R$455))*100)</f>
        <v>57.14285714285714</v>
      </c>
      <c r="I8" s="48">
        <f>IF((SUM(Dados!S$458:V$458)-SUM(Dados!S$455:V$455))=0,0,SUM(Dados!S446:V446)/(SUM(Dados!S$458:V$458)-SUM(Dados!S$455:V$455))*100)</f>
        <v>50</v>
      </c>
      <c r="J8" s="48">
        <f>IF((SUM(Dados!R$458:V$458)-SUM(Dados!R$455:V$455))=0,0,SUM(Dados!R446:V446)/(SUM(Dados!R$458:V$458)-SUM(Dados!R$455:V$455))*100)</f>
        <v>52.63157894736842</v>
      </c>
      <c r="K8" s="48">
        <f>IF((SUM(Dados!X$458)-SUM(Dados!X$455))=0,0,SUM(Dados!X446)/(SUM(Dados!X$458)-SUM(Dados!X$455))*100)</f>
        <v>40.74074074074074</v>
      </c>
    </row>
    <row r="9" spans="1:11" ht="12.75">
      <c r="A9" s="2" t="str">
        <f>Dados!A447</f>
        <v>X.   Doenças do aparelho respiratório</v>
      </c>
      <c r="B9" s="48">
        <f>IF((SUM(Dados!B$458:E$458)-SUM(Dados!B$455:E$455))=0,0,SUM(Dados!B447:E447)/(SUM(Dados!B$458:E$458)-SUM(Dados!B$455:E$455))*100)</f>
        <v>0</v>
      </c>
      <c r="C9" s="48">
        <f>IF((SUM(Dados!F$458)-SUM(Dados!F$455))=0,0,SUM(Dados!F447)/(SUM(Dados!F$458)-SUM(Dados!F$455))*100)</f>
        <v>0</v>
      </c>
      <c r="D9" s="48">
        <f>IF((SUM(Dados!G$458)-SUM(Dados!G$455))=0,0,SUM(Dados!G447)/(SUM(Dados!G$458)-SUM(Dados!G$455))*100)</f>
        <v>0</v>
      </c>
      <c r="E9" s="48">
        <f>IF((SUM(Dados!H$458)-SUM(Dados!H$455))=0,0,SUM(Dados!H447)/(SUM(Dados!H$458)-SUM(Dados!H$455))*100)</f>
        <v>0</v>
      </c>
      <c r="F9" s="48">
        <f>IF((SUM(Dados!I$458)-SUM(Dados!I$455))=0,0,SUM(Dados!I447)/(SUM(Dados!I$458)-SUM(Dados!I$455))*100)</f>
        <v>0</v>
      </c>
      <c r="G9" s="48">
        <f>IF((SUM(Dados!J$458:O$458)-SUM(Dados!J$455:O$455))=0,0,SUM(Dados!J447:O447)/(SUM(Dados!J$458:O$458)-SUM(Dados!J$455:O$455))*100)</f>
        <v>0</v>
      </c>
      <c r="H9" s="48">
        <f>IF((SUM(Dados!P$458:R$458)-SUM(Dados!P$455:R$455))=0,0,SUM(Dados!P447:R447)/(SUM(Dados!P$458:R$458)-SUM(Dados!P$455:R$455))*100)</f>
        <v>0</v>
      </c>
      <c r="I9" s="48">
        <f>IF((SUM(Dados!S$458:V$458)-SUM(Dados!S$455:V$455))=0,0,SUM(Dados!S447:V447)/(SUM(Dados!S$458:V$458)-SUM(Dados!S$455:V$455))*100)</f>
        <v>21.428571428571427</v>
      </c>
      <c r="J9" s="48">
        <f>IF((SUM(Dados!R$458:V$458)-SUM(Dados!R$455:V$455))=0,0,SUM(Dados!R447:V447)/(SUM(Dados!R$458:V$458)-SUM(Dados!R$455:V$455))*100)</f>
        <v>15.789473684210526</v>
      </c>
      <c r="K9" s="48">
        <f>IF((SUM(Dados!X$458)-SUM(Dados!X$455))=0,0,SUM(Dados!X447)/(SUM(Dados!X$458)-SUM(Dados!X$455))*100)</f>
        <v>11.11111111111111</v>
      </c>
    </row>
    <row r="10" spans="1:11" ht="12.75">
      <c r="A10" s="2" t="str">
        <f>Dados!A453</f>
        <v>XVI. Algumas afec originadas no período perinatal</v>
      </c>
      <c r="B10" s="48">
        <f>IF((SUM(Dados!B$458:E$458)-SUM(Dados!B$455:E$455))=0,0,SUM(Dados!B453:E453)/(SUM(Dados!B$458:E$458)-SUM(Dados!B$455:E$455))*100)</f>
        <v>0</v>
      </c>
      <c r="C10" s="48">
        <f>IF((SUM(Dados!F$458)-SUM(Dados!F$455))=0,0,SUM(Dados!F453)/(SUM(Dados!F$458)-SUM(Dados!F$455))*100)</f>
        <v>0</v>
      </c>
      <c r="D10" s="48">
        <f>IF((SUM(Dados!G$458)-SUM(Dados!G$455))=0,0,SUM(Dados!G453)/(SUM(Dados!G$458)-SUM(Dados!G$455))*100)</f>
        <v>0</v>
      </c>
      <c r="E10" s="48">
        <f>IF((SUM(Dados!H$458)-SUM(Dados!H$455))=0,0,SUM(Dados!H453)/(SUM(Dados!H$458)-SUM(Dados!H$455))*100)</f>
        <v>0</v>
      </c>
      <c r="F10" s="48">
        <f>IF((SUM(Dados!I$458)-SUM(Dados!I$455))=0,0,SUM(Dados!I453)/(SUM(Dados!I$458)-SUM(Dados!I$455))*100)</f>
        <v>0</v>
      </c>
      <c r="G10" s="48">
        <f>IF((SUM(Dados!J$458:O$458)-SUM(Dados!J$455:O$455))=0,0,SUM(Dados!J453:O453)/(SUM(Dados!J$458:O$458)-SUM(Dados!J$455:O$455))*100)</f>
        <v>0</v>
      </c>
      <c r="H10" s="48">
        <f>IF((SUM(Dados!P$458:R$458)-SUM(Dados!P$455:R$455))=0,0,SUM(Dados!P453:R453)/(SUM(Dados!P$458:R$458)-SUM(Dados!P$455:R$455))*100)</f>
        <v>0</v>
      </c>
      <c r="I10" s="48">
        <f>IF((SUM(Dados!S$458:V$458)-SUM(Dados!S$455:V$455))=0,0,SUM(Dados!S453:V453)/(SUM(Dados!S$458:V$458)-SUM(Dados!S$455:V$455))*100)</f>
        <v>0</v>
      </c>
      <c r="J10" s="48">
        <f>IF((SUM(Dados!R$458:V$458)-SUM(Dados!R$455:V$455))=0,0,SUM(Dados!R453:V453)/(SUM(Dados!R$458:V$458)-SUM(Dados!R$455:V$455))*100)</f>
        <v>0</v>
      </c>
      <c r="K10" s="65">
        <f>IF((SUM(Dados!X$458)-SUM(Dados!X$455))=0,0,SUM(Dados!X453)/(SUM(Dados!X$458)-SUM(Dados!X$455))*100)</f>
        <v>0</v>
      </c>
    </row>
    <row r="11" spans="1:11" ht="12.75">
      <c r="A11" s="2" t="str">
        <f>Dados!A456</f>
        <v>XX.  Causas externas de morbidade e mortalidade</v>
      </c>
      <c r="B11" s="48">
        <f>IF((SUM(Dados!B$458:E$458)-SUM(Dados!B$455:E$455))=0,0,SUM(Dados!B456:E456)/(SUM(Dados!B$458:E$458)-SUM(Dados!B$455:E$455))*100)</f>
        <v>0</v>
      </c>
      <c r="C11" s="48">
        <f>IF((SUM(Dados!F$458)-SUM(Dados!F$455))=0,0,SUM(Dados!F456)/(SUM(Dados!F$458)-SUM(Dados!F$455))*100)</f>
        <v>0</v>
      </c>
      <c r="D11" s="48">
        <f>IF((SUM(Dados!G$458)-SUM(Dados!G$455))=0,0,SUM(Dados!G456)/(SUM(Dados!G$458)-SUM(Dados!G$455))*100)</f>
        <v>0</v>
      </c>
      <c r="E11" s="48">
        <f>IF((SUM(Dados!H$458)-SUM(Dados!H$455))=0,0,SUM(Dados!H456)/(SUM(Dados!H$458)-SUM(Dados!H$455))*100)</f>
        <v>0</v>
      </c>
      <c r="F11" s="48">
        <f>IF((SUM(Dados!I$458)-SUM(Dados!I$455))=0,0,SUM(Dados!I456)/(SUM(Dados!I$458)-SUM(Dados!I$455))*100)</f>
        <v>100</v>
      </c>
      <c r="G11" s="48">
        <f>IF((SUM(Dados!J$458:O$458)-SUM(Dados!J$455:O$455))=0,0,SUM(Dados!J456:O456)/(SUM(Dados!J$458:O$458)-SUM(Dados!J$455:O$455))*100)</f>
        <v>60</v>
      </c>
      <c r="H11" s="48">
        <f>IF((SUM(Dados!P$458:R$458)-SUM(Dados!P$455:R$455))=0,0,SUM(Dados!P456:R456)/(SUM(Dados!P$458:R$458)-SUM(Dados!P$455:R$455))*100)</f>
        <v>14.285714285714285</v>
      </c>
      <c r="I11" s="48">
        <f>IF((SUM(Dados!S$458:V$458)-SUM(Dados!S$455:V$455))=0,0,SUM(Dados!S456:V456)/(SUM(Dados!S$458:V$458)-SUM(Dados!S$455:V$455))*100)</f>
        <v>0</v>
      </c>
      <c r="J11" s="48">
        <f>IF((SUM(Dados!R$458:V$458)-SUM(Dados!R$455:V$455))=0,0,SUM(Dados!R456:V456)/(SUM(Dados!R$458:V$458)-SUM(Dados!R$455:V$455))*100)</f>
        <v>5.263157894736842</v>
      </c>
      <c r="K11" s="48">
        <f>IF((SUM(Dados!X$458)-SUM(Dados!X$455))=0,0,SUM(Dados!X456)/(SUM(Dados!X$458)-SUM(Dados!X$455))*100)</f>
        <v>18.51851851851852</v>
      </c>
    </row>
    <row r="12" spans="1:11" ht="12.75">
      <c r="A12" s="2" t="s">
        <v>86</v>
      </c>
      <c r="B12" s="48">
        <f>IF((SUM(Dados!B$458:E$458)-SUM(Dados!B$455:E$455))=0,0,SUM(Dados!B440:E445,Dados!B448:E452,Dados!B454:E454)/(SUM(Dados!B$458:E$458)-SUM(Dados!B$455:E$455))*100)</f>
        <v>0</v>
      </c>
      <c r="C12" s="48">
        <f>IF((SUM(Dados!F$458)-SUM(Dados!F$455))=0,0,SUM(Dados!F440:F445,Dados!F448:F452,Dados!F454)/(SUM(Dados!F$458)-SUM(Dados!F$455))*100)</f>
        <v>0</v>
      </c>
      <c r="D12" s="48">
        <f>IF((SUM(Dados!G$458)-SUM(Dados!G$455))=0,0,SUM(Dados!G440:G445,Dados!G448:G452,Dados!G454)/(SUM(Dados!G$458)-SUM(Dados!G$455))*100)</f>
        <v>0</v>
      </c>
      <c r="E12" s="48">
        <f>IF((SUM(Dados!H$458)-SUM(Dados!H$455))=0,0,SUM(Dados!H440:H445,Dados!H448:H452,Dados!H454)/(SUM(Dados!H$458)-SUM(Dados!H$455))*100)</f>
        <v>0</v>
      </c>
      <c r="F12" s="48">
        <f>IF((SUM(Dados!I$458)-SUM(Dados!I$455))=0,0,SUM(Dados!I440:I445,Dados!I448:I452,Dados!I454)/(SUM(Dados!I$458)-SUM(Dados!I$455))*100)</f>
        <v>0</v>
      </c>
      <c r="G12" s="48">
        <f>IF((SUM(Dados!J$458:O$458)-SUM(Dados!J$455:O$455))=0,0,SUM(Dados!J440:O445,Dados!J448:O452,Dados!J454:O454)/(SUM(Dados!J$458:O$458)-SUM(Dados!J$455:O$455))*100)</f>
        <v>0</v>
      </c>
      <c r="H12" s="48">
        <f>IF((SUM(Dados!P$458:R$458)-SUM(Dados!P$455:R$455))=0,0,SUM(Dados!P440:R445,Dados!P448:R452,Dados!P454:R454)/(SUM(Dados!P$458:R$458)-SUM(Dados!P$455:R$455))*100)</f>
        <v>14.285714285714285</v>
      </c>
      <c r="I12" s="48">
        <f>IF((SUM(Dados!S$458:V$458)-SUM(Dados!S$455:V$455))=0,0,SUM(Dados!S440:V445,Dados!S448:V452,Dados!S454:V454)/(SUM(Dados!S$458:V$458)-SUM(Dados!S$455:V$455))*100)</f>
        <v>21.428571428571427</v>
      </c>
      <c r="J12" s="48">
        <f>IF((SUM(Dados!R$458:V$458)-SUM(Dados!R$455:V$455))=0,0,SUM(Dados!R440:V445,Dados!R448:V452,Dados!R454:V454)/(SUM(Dados!R$458:V$458)-SUM(Dados!R$455:V$455))*100)</f>
        <v>21.052631578947366</v>
      </c>
      <c r="K12" s="48">
        <f>IF((SUM(Dados!X$458)-SUM(Dados!X$455))=0,0,SUM(Dados!X440:X445,Dados!X448:X452,Dados!X454)/(SUM(Dados!X$458)-SUM(Dados!X$455))*100)</f>
        <v>14.814814814814813</v>
      </c>
    </row>
    <row r="13" spans="1:11" ht="13.5" thickBot="1">
      <c r="A13" s="3" t="s">
        <v>18</v>
      </c>
      <c r="B13" s="49">
        <f>SUM(B6:B12)</f>
        <v>0</v>
      </c>
      <c r="C13" s="49">
        <f aca="true" t="shared" si="0" ref="C13:K13">SUM(C6:C12)</f>
        <v>0</v>
      </c>
      <c r="D13" s="49">
        <f t="shared" si="0"/>
        <v>0</v>
      </c>
      <c r="E13" s="49">
        <f>SUM(E6:E12)</f>
        <v>0</v>
      </c>
      <c r="F13" s="49">
        <f>SUM(F6:F12)</f>
        <v>100</v>
      </c>
      <c r="G13" s="49">
        <f>SUM(G6:G12)</f>
        <v>100</v>
      </c>
      <c r="H13" s="49">
        <f t="shared" si="0"/>
        <v>99.99999999999997</v>
      </c>
      <c r="I13" s="49">
        <f t="shared" si="0"/>
        <v>100</v>
      </c>
      <c r="J13" s="49">
        <f t="shared" si="0"/>
        <v>99.99999999999999</v>
      </c>
      <c r="K13" s="49">
        <f t="shared" si="0"/>
        <v>100</v>
      </c>
    </row>
    <row r="14" ht="12.75">
      <c r="A14" t="s">
        <v>761</v>
      </c>
    </row>
    <row r="15" ht="12.75">
      <c r="A15" s="2" t="s">
        <v>760</v>
      </c>
    </row>
    <row r="17" spans="1:8" ht="12.75">
      <c r="A17" s="221" t="s">
        <v>104</v>
      </c>
      <c r="B17" s="221"/>
      <c r="C17" s="221"/>
      <c r="D17" s="221"/>
      <c r="E17" s="221"/>
      <c r="F17" s="221"/>
      <c r="G17" s="221"/>
      <c r="H17" s="221"/>
    </row>
    <row r="18" spans="1:8" ht="12.75">
      <c r="A18" s="218" t="s">
        <v>103</v>
      </c>
      <c r="B18" s="218"/>
      <c r="C18" s="218"/>
      <c r="D18" s="218"/>
      <c r="E18" s="218"/>
      <c r="F18" s="218"/>
      <c r="G18" s="218"/>
      <c r="H18" s="218"/>
    </row>
    <row r="19" spans="1:8" ht="12.75">
      <c r="A19" s="57" t="s">
        <v>87</v>
      </c>
      <c r="B19" s="57">
        <f>Dados!Y462</f>
        <v>2002</v>
      </c>
      <c r="C19" s="57">
        <f>Dados!Z462</f>
        <v>2003</v>
      </c>
      <c r="D19" s="57">
        <f>Dados!AA462</f>
        <v>2004</v>
      </c>
      <c r="E19" s="57">
        <f>Dados!AB462</f>
        <v>2005</v>
      </c>
      <c r="F19" s="57">
        <f>Dados!AC462</f>
        <v>2006</v>
      </c>
      <c r="G19" s="57">
        <f>Dados!AD462</f>
        <v>2007</v>
      </c>
      <c r="H19" s="57">
        <f>Dados!AF461</f>
        <v>2008</v>
      </c>
    </row>
    <row r="20" spans="1:8" ht="12.75">
      <c r="A20" s="2" t="s">
        <v>269</v>
      </c>
      <c r="B20" s="48">
        <f>IF(POP2002=0,0,Dados!Y493/POP2002*100000)</f>
        <v>0</v>
      </c>
      <c r="C20" s="48">
        <f>IF(POP2003=0,0,Dados!Z493/POP2003*100000)</f>
        <v>0</v>
      </c>
      <c r="D20" s="48">
        <f>IF(POP2004=0,0,Dados!AA493/POP2004*100000)</f>
        <v>0</v>
      </c>
      <c r="E20" s="48">
        <f>IF(POP2005=0,0,Dados!AB493/POP2005*100000)</f>
        <v>0</v>
      </c>
      <c r="F20" s="48">
        <f>IF(POP2006=0,0,Dados!AC493/POP2006*100000)</f>
        <v>17.765144785930005</v>
      </c>
      <c r="G20" s="48">
        <f>IF(POP2007=0,0,Dados!AD493/POP2007*100000)</f>
        <v>0</v>
      </c>
      <c r="H20" s="48">
        <f>IF(POP2008=0,0,Dados!AG493/POP2008*100000)</f>
        <v>35.874439461883405</v>
      </c>
    </row>
    <row r="21" spans="1:8" ht="12.75">
      <c r="A21" s="2" t="s">
        <v>271</v>
      </c>
      <c r="B21" s="48">
        <f>IF(POP2002FEM=0,0,Dados!Y514/POP2002FEM*100000)</f>
        <v>0</v>
      </c>
      <c r="C21" s="48">
        <f>IF(POP2003FEM=0,0,Dados!Z514/POP2003FEM*100000)</f>
        <v>0</v>
      </c>
      <c r="D21" s="48">
        <f>IF(POP2004FEM=0,0,Dados!AA514/POP2004FEM*100000)</f>
        <v>39.541320680110715</v>
      </c>
      <c r="E21" s="48">
        <f>IF(POP2005FEM=0,0,Dados!AB514/POP2005FEM*100000)</f>
        <v>0</v>
      </c>
      <c r="F21" s="48">
        <f>IF(POP2006FEM=0,0,Dados!AC514/POP2006FEM*100000)</f>
        <v>0</v>
      </c>
      <c r="G21" s="48">
        <f>IF(POP2007FEM=0,0,Dados!AD514/POP2007FEM*100000)</f>
        <v>0</v>
      </c>
      <c r="H21" s="48">
        <f>IF(POP2008FEM=0,0,Dados!AG514/POP2008FEM*100000)</f>
        <v>0</v>
      </c>
    </row>
    <row r="22" spans="1:8" ht="12.75">
      <c r="A22" s="2" t="s">
        <v>270</v>
      </c>
      <c r="B22" s="48">
        <f>IF(POP2002FEM=0,0,Dados!Y515/POP2002FEM*100000)</f>
        <v>0</v>
      </c>
      <c r="C22" s="48">
        <f>IF(POP2003FEM=0,0,Dados!Z515/POP2003FEM*100000)</f>
        <v>0</v>
      </c>
      <c r="D22" s="48">
        <f>IF(POP2004FEM=0,0,Dados!AA515/POP2004FEM*100000)</f>
        <v>0</v>
      </c>
      <c r="E22" s="48">
        <f>IF(POP2005FEM=0,0,Dados!AB515/POP2005FEM*100000)</f>
        <v>0</v>
      </c>
      <c r="F22" s="48">
        <f>IF(POP2006FEM=0,0,Dados!AC515/POP2006FEM*100000)</f>
        <v>0</v>
      </c>
      <c r="G22" s="48">
        <f>IF(POP2007FEM=0,0,Dados!AD515/POP2007FEM*100000)</f>
        <v>0</v>
      </c>
      <c r="H22" s="48">
        <f>IF(POP2008FEM=0,0,Dados!AG515/POP2008FEM*100000)</f>
        <v>0</v>
      </c>
    </row>
    <row r="23" spans="1:8" ht="12.75">
      <c r="A23" s="2" t="s">
        <v>88</v>
      </c>
      <c r="B23" s="48">
        <f>IF(POP2002=0,0,Dados!Y548/POP2002*100000)</f>
        <v>63.09148264984228</v>
      </c>
      <c r="C23" s="48">
        <f>IF(POP2003=0,0,Dados!Z548/POP2003*100000)</f>
        <v>20.35830618892508</v>
      </c>
      <c r="D23" s="48">
        <f>IF(POP2004=0,0,Dados!AA548/POP2004*100000)</f>
        <v>0</v>
      </c>
      <c r="E23" s="48">
        <f>IF(POP2005=0,0,Dados!AB548/POP2005*100000)</f>
        <v>55.14705882352941</v>
      </c>
      <c r="F23" s="48">
        <f>IF(POP2006=0,0,Dados!AC548/POP2006*100000)</f>
        <v>88.82572392965002</v>
      </c>
      <c r="G23" s="48">
        <f>IF(POP2007=0,0,Dados!AD548/POP2007*100000)</f>
        <v>51.564111378480575</v>
      </c>
      <c r="H23" s="48">
        <f>IF(POP2008=0,0,Dados!AG548/POP2008*100000)</f>
        <v>35.874439461883405</v>
      </c>
    </row>
    <row r="24" spans="1:8" ht="12.75">
      <c r="A24" s="2" t="s">
        <v>93</v>
      </c>
      <c r="B24" s="48">
        <f>IF(POP2002=0,0,Dados!Y550/POP2002*100000)</f>
        <v>84.12197686645635</v>
      </c>
      <c r="C24" s="48">
        <f>IF(POP2003=0,0,Dados!Z550/POP2003*100000)</f>
        <v>61.07491856677524</v>
      </c>
      <c r="D24" s="48">
        <f>IF(POP2004=0,0,Dados!AA550/POP2004*100000)</f>
        <v>78.86435331230284</v>
      </c>
      <c r="E24" s="48">
        <f>IF(POP2005=0,0,Dados!AB550/POP2005*100000)</f>
        <v>18.38235294117647</v>
      </c>
      <c r="F24" s="48">
        <f>IF(POP2006=0,0,Dados!AC550/POP2006*100000)</f>
        <v>35.53028957186001</v>
      </c>
      <c r="G24" s="48">
        <f>IF(POP2007=0,0,Dados!AD550/POP2007*100000)</f>
        <v>17.188037126160193</v>
      </c>
      <c r="H24" s="48">
        <f>IF(POP2008=0,0,Dados!AG550/POP2008*100000)</f>
        <v>71.74887892376681</v>
      </c>
    </row>
    <row r="25" spans="1:8" ht="12.75">
      <c r="A25" s="2" t="s">
        <v>89</v>
      </c>
      <c r="B25" s="48">
        <f>IF(POP2002=0,0,Dados!Y530/POP2002*100000)</f>
        <v>0</v>
      </c>
      <c r="C25" s="48">
        <f>IF(POP2003=0,0,Dados!Z530/POP2003*100000)</f>
        <v>61.07491856677524</v>
      </c>
      <c r="D25" s="48">
        <f>IF(POP2004=0,0,Dados!AA530/POP2004*100000)</f>
        <v>19.71608832807571</v>
      </c>
      <c r="E25" s="48">
        <f>IF(POP2005=0,0,Dados!AB530/POP2005*100000)</f>
        <v>55.14705882352941</v>
      </c>
      <c r="F25" s="48">
        <f>IF(POP2006=0,0,Dados!AC530/POP2006*100000)</f>
        <v>17.765144785930005</v>
      </c>
      <c r="G25" s="48">
        <f>IF(POP2007=0,0,Dados!AD530/POP2007*100000)</f>
        <v>51.564111378480575</v>
      </c>
      <c r="H25" s="48">
        <f>IF(POP2008=0,0,Dados!AG530/POP2008*100000)</f>
        <v>71.74887892376681</v>
      </c>
    </row>
    <row r="26" spans="1:8" ht="12.75">
      <c r="A26" s="2" t="s">
        <v>95</v>
      </c>
      <c r="B26" s="48">
        <f>IF(POP2002=0,0,Dados!Y598/POP2002*100000)</f>
        <v>84.12197686645635</v>
      </c>
      <c r="C26" s="48">
        <f>IF(POP2003=0,0,Dados!Z598/POP2003*100000)</f>
        <v>20.35830618892508</v>
      </c>
      <c r="D26" s="48">
        <f>IF(POP2004=0,0,Dados!AA598/POP2004*100000)</f>
        <v>78.86435331230284</v>
      </c>
      <c r="E26" s="48">
        <f>IF(POP2005=0,0,Dados!AB598/POP2005*100000)</f>
        <v>36.76470588235294</v>
      </c>
      <c r="F26" s="48">
        <f>IF(POP2006=0,0,Dados!AC598/POP2006*100000)</f>
        <v>0</v>
      </c>
      <c r="G26" s="48">
        <f>IF(POP2007=0,0,Dados!AD598/POP2007*100000)</f>
        <v>0</v>
      </c>
      <c r="H26" s="48">
        <f>IF(POP2008=0,0,Dados!AG598/POP2008*100000)</f>
        <v>53.81165919282512</v>
      </c>
    </row>
    <row r="27" spans="1:8" ht="13.5" thickBot="1">
      <c r="A27" s="3" t="s">
        <v>94</v>
      </c>
      <c r="B27" s="49">
        <f>IF(POP2002=0,0,Dados!Y604/POP2002*100000)</f>
        <v>0</v>
      </c>
      <c r="C27" s="49">
        <f>IF(POP2003=0,0,Dados!Z604/POP2003*100000)</f>
        <v>0</v>
      </c>
      <c r="D27" s="49">
        <f>IF(POP2004=0,0,Dados!AA604/POP2004*100000)</f>
        <v>0</v>
      </c>
      <c r="E27" s="49">
        <f>IF(POP2005=0,0,Dados!AB604/POP2005*100000)</f>
        <v>18.38235294117647</v>
      </c>
      <c r="F27" s="49">
        <f>IF(POP2006=0,0,Dados!AC604/POP2006*100000)</f>
        <v>0</v>
      </c>
      <c r="G27" s="49">
        <f>IF(POP2007=0,0,Dados!AD604/POP2007*100000)</f>
        <v>17.188037126160193</v>
      </c>
      <c r="H27" s="49">
        <f>IF(POP2008=0,0,Dados!AG604/POP2008*100000)</f>
        <v>17.937219730941703</v>
      </c>
    </row>
    <row r="28" ht="12.75">
      <c r="A28" t="s">
        <v>761</v>
      </c>
    </row>
    <row r="29" ht="12.75">
      <c r="A29" s="2" t="s">
        <v>760</v>
      </c>
    </row>
    <row r="30" ht="13.5" thickBot="1"/>
    <row r="31" spans="1:8" ht="12.75">
      <c r="A31" s="44" t="s">
        <v>96</v>
      </c>
      <c r="B31" s="91">
        <f>Dados!Y462</f>
        <v>2002</v>
      </c>
      <c r="C31" s="91">
        <f>Dados!Z462</f>
        <v>2003</v>
      </c>
      <c r="D31" s="91">
        <f>Dados!AA462</f>
        <v>2004</v>
      </c>
      <c r="E31" s="91">
        <f>Dados!AB462</f>
        <v>2005</v>
      </c>
      <c r="F31" s="91">
        <f>Dados!AC462</f>
        <v>2006</v>
      </c>
      <c r="G31" s="91">
        <f>Dados!AD462</f>
        <v>2007</v>
      </c>
      <c r="H31" s="91">
        <f>Dados!AF461</f>
        <v>2008</v>
      </c>
    </row>
    <row r="32" spans="1:8" ht="12.75">
      <c r="A32" s="27" t="s">
        <v>90</v>
      </c>
      <c r="B32" s="55">
        <f>Dados!Y609</f>
        <v>24</v>
      </c>
      <c r="C32" s="55">
        <f>Dados!Z609</f>
        <v>29</v>
      </c>
      <c r="D32" s="55">
        <f>Dados!AA609</f>
        <v>22</v>
      </c>
      <c r="E32" s="55">
        <f>Dados!AB609</f>
        <v>23</v>
      </c>
      <c r="F32" s="55">
        <f>Dados!AC609</f>
        <v>21</v>
      </c>
      <c r="G32" s="75">
        <f>Dados!AD609</f>
        <v>23</v>
      </c>
      <c r="H32" s="55">
        <f>Dados!AG609</f>
        <v>27</v>
      </c>
    </row>
    <row r="33" spans="1:8" ht="12.75">
      <c r="A33" s="27" t="s">
        <v>108</v>
      </c>
      <c r="B33" s="48">
        <f>IF(POP2002=0,0,B32/POP2002*1000)</f>
        <v>5.047318611987382</v>
      </c>
      <c r="C33" s="48">
        <f>IF(POP2003=0,0,C32/POP2003*1000)</f>
        <v>5.903908794788274</v>
      </c>
      <c r="D33" s="48">
        <f>IF(POP2004=0,0,D32/POP2004*1000)</f>
        <v>4.337539432176656</v>
      </c>
      <c r="E33" s="48">
        <f>IF(POP2005=0,0,E32/POP2005*1000)</f>
        <v>4.227941176470588</v>
      </c>
      <c r="F33" s="48">
        <f>IF(POP2006=0,0,F32/POP2006*1000)</f>
        <v>3.7306804050453013</v>
      </c>
      <c r="G33" s="48">
        <f>IF(POP2007=0,0,G32/POP2007*1000)</f>
        <v>3.9532485390168444</v>
      </c>
      <c r="H33" s="48">
        <f>IF(POP2008=0,0,H32/POP2008*1000)</f>
        <v>4.843049327354261</v>
      </c>
    </row>
    <row r="34" spans="1:8" ht="12.75">
      <c r="A34" s="43" t="s">
        <v>7</v>
      </c>
      <c r="B34" s="48">
        <f>IF(B32=0,0,Dados!Y593/B32*100)</f>
        <v>4.166666666666666</v>
      </c>
      <c r="C34" s="48">
        <f>IF(C32=0,0,Dados!Z593/C32*100)</f>
        <v>6.896551724137931</v>
      </c>
      <c r="D34" s="48">
        <f>IF(D32=0,0,Dados!AA593/D32*100)</f>
        <v>4.545454545454546</v>
      </c>
      <c r="E34" s="48">
        <f>IF(E32=0,0,Dados!AB593/E32*100)</f>
        <v>0</v>
      </c>
      <c r="F34" s="48">
        <f>IF(F32=0,0,Dados!AC593/F32*100)</f>
        <v>4.761904761904762</v>
      </c>
      <c r="G34" s="48">
        <f>IF(G32=0,0,Dados!AD593/G32*100)</f>
        <v>8.695652173913043</v>
      </c>
      <c r="H34" s="48">
        <f>IF(H32=0,0,Dados!AG593/H32*100)</f>
        <v>0</v>
      </c>
    </row>
    <row r="35" spans="1:8" ht="12.75">
      <c r="A35" s="27" t="s">
        <v>91</v>
      </c>
      <c r="B35" s="55">
        <f>Dados!Y633</f>
        <v>0</v>
      </c>
      <c r="C35" s="55">
        <f>Dados!Z633</f>
        <v>1</v>
      </c>
      <c r="D35" s="55">
        <f>Dados!AA633</f>
        <v>1</v>
      </c>
      <c r="E35" s="55">
        <f>Dados!AB633</f>
        <v>0</v>
      </c>
      <c r="F35" s="55">
        <f>Dados!AC633</f>
        <v>0</v>
      </c>
      <c r="G35" s="55">
        <f>Dados!AD633</f>
        <v>0</v>
      </c>
      <c r="H35" s="55">
        <f>Dados!AG633</f>
        <v>0</v>
      </c>
    </row>
    <row r="36" spans="1:8" ht="12.75">
      <c r="A36" s="27" t="s">
        <v>92</v>
      </c>
      <c r="B36" s="55">
        <f>Dados!Y631</f>
        <v>0</v>
      </c>
      <c r="C36" s="55">
        <f>Dados!Z631</f>
        <v>0</v>
      </c>
      <c r="D36" s="55">
        <f>Dados!AA631</f>
        <v>0</v>
      </c>
      <c r="E36" s="55">
        <f>Dados!AB631</f>
        <v>0</v>
      </c>
      <c r="F36" s="55">
        <f>Dados!AC631</f>
        <v>0</v>
      </c>
      <c r="G36" s="55">
        <f>Dados!AD631</f>
        <v>0</v>
      </c>
      <c r="H36" s="55">
        <f>Dados!AG631</f>
        <v>0</v>
      </c>
    </row>
    <row r="37" spans="1:8" ht="12.75">
      <c r="A37" s="27" t="s">
        <v>109</v>
      </c>
      <c r="B37" s="48">
        <f aca="true" t="shared" si="1" ref="B37:G37">IF(B32=0,0,B35/B32*100)</f>
        <v>0</v>
      </c>
      <c r="C37" s="48">
        <f t="shared" si="1"/>
        <v>3.4482758620689653</v>
      </c>
      <c r="D37" s="48">
        <f t="shared" si="1"/>
        <v>4.545454545454546</v>
      </c>
      <c r="E37" s="48">
        <f t="shared" si="1"/>
        <v>0</v>
      </c>
      <c r="F37" s="48">
        <f>IF(F32=0,0,F35/F32*100)</f>
        <v>0</v>
      </c>
      <c r="G37" s="48">
        <f t="shared" si="1"/>
        <v>0</v>
      </c>
      <c r="H37" s="48">
        <f>IF(H32=0,0,H35/H32*100)</f>
        <v>0</v>
      </c>
    </row>
    <row r="38" spans="1:8" ht="12.75">
      <c r="A38" s="43" t="s">
        <v>105</v>
      </c>
      <c r="B38" s="48">
        <f aca="true" t="shared" si="2" ref="B38:G38">IF(B35=0,0,B36/B35*100)</f>
        <v>0</v>
      </c>
      <c r="C38" s="48">
        <f t="shared" si="2"/>
        <v>0</v>
      </c>
      <c r="D38" s="48">
        <f t="shared" si="2"/>
        <v>0</v>
      </c>
      <c r="E38" s="48">
        <f t="shared" si="2"/>
        <v>0</v>
      </c>
      <c r="F38" s="48">
        <f>IF(F35=0,0,F36/F35*100)</f>
        <v>0</v>
      </c>
      <c r="G38" s="48">
        <f t="shared" si="2"/>
        <v>0</v>
      </c>
      <c r="H38" s="48">
        <f>IF(H35=0,0,H36/H35*100)</f>
        <v>0</v>
      </c>
    </row>
    <row r="39" spans="1:8" ht="13.5" thickBot="1">
      <c r="A39" s="31" t="s">
        <v>121</v>
      </c>
      <c r="B39" s="49">
        <f>IF(Nascimentos!E5=0,0,Mortalidade!B35/Nascimentos!E5*1000)</f>
        <v>0</v>
      </c>
      <c r="C39" s="49">
        <f>IF(Nascimentos!F5=0,0,Mortalidade!C35/Nascimentos!F5*1000)</f>
        <v>14.285714285714285</v>
      </c>
      <c r="D39" s="49">
        <f>IF(Nascimentos!G5=0,0,Mortalidade!D35/Nascimentos!G5*1000)</f>
        <v>14.084507042253522</v>
      </c>
      <c r="E39" s="49">
        <f>IF(Nascimentos!H5=0,0,Mortalidade!E35/Nascimentos!H5*1000)</f>
        <v>0</v>
      </c>
      <c r="F39" s="49">
        <f>IF(Nascimentos!D5=0,0,Mortalidade!F35/Nascimentos!I5*1000)</f>
        <v>0</v>
      </c>
      <c r="G39" s="49">
        <f>IF(Nascimentos!J5=0,0,Mortalidade!G35/Nascimentos!J5*1000)</f>
        <v>0</v>
      </c>
      <c r="H39" s="49">
        <f>IF(Nascimentos!K5=0,0,Mortalidade!H35/Nascimentos!K5*1000)</f>
        <v>0</v>
      </c>
    </row>
    <row r="40" ht="12.75">
      <c r="A40" s="43" t="s">
        <v>111</v>
      </c>
    </row>
    <row r="41" ht="12.75">
      <c r="A41" t="s">
        <v>110</v>
      </c>
    </row>
    <row r="42" ht="12.75">
      <c r="A42" t="s">
        <v>761</v>
      </c>
    </row>
    <row r="43" spans="1:6" ht="12.75">
      <c r="A43" s="2" t="s">
        <v>760</v>
      </c>
      <c r="F43" s="14"/>
    </row>
    <row r="44" spans="6:9" ht="12.75">
      <c r="F44" s="127"/>
      <c r="G44" s="127"/>
      <c r="H44" s="127"/>
      <c r="I44" s="127"/>
    </row>
    <row r="45" spans="6:9" ht="12.75">
      <c r="F45" s="128"/>
      <c r="G45" s="128"/>
      <c r="H45" s="128"/>
      <c r="I45" s="128"/>
    </row>
    <row r="46" ht="12.75">
      <c r="F46" s="14"/>
    </row>
  </sheetData>
  <sheetProtection/>
  <mergeCells count="5">
    <mergeCell ref="A18:H18"/>
    <mergeCell ref="A1:L1"/>
    <mergeCell ref="A3:K3"/>
    <mergeCell ref="A4:K4"/>
    <mergeCell ref="A17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zoomScalePageLayoutView="0" workbookViewId="0" topLeftCell="A1">
      <selection activeCell="A1" sqref="A1:L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1" ht="12.75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8" t="s">
        <v>107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57" t="s">
        <v>106</v>
      </c>
      <c r="B5" s="57">
        <f>Dados!H637</f>
        <v>2000</v>
      </c>
      <c r="C5" s="57">
        <f>Dados!I637</f>
        <v>2001</v>
      </c>
      <c r="D5" s="57">
        <f>Dados!J637</f>
        <v>2002</v>
      </c>
      <c r="E5" s="57">
        <f>Dados!K637</f>
        <v>2003</v>
      </c>
      <c r="F5" s="57">
        <f>Dados!L637</f>
        <v>2004</v>
      </c>
      <c r="G5" s="57">
        <f>Dados!M637</f>
        <v>2005</v>
      </c>
      <c r="H5" s="108">
        <f>Dados!N637</f>
        <v>2006</v>
      </c>
      <c r="I5" s="57">
        <f>Dados!O637</f>
        <v>2007</v>
      </c>
      <c r="J5" s="57">
        <f>Dados!P637</f>
        <v>2008</v>
      </c>
      <c r="K5" s="57">
        <f>Dados!Q637</f>
        <v>2009</v>
      </c>
    </row>
    <row r="6" spans="1:11" ht="12.75">
      <c r="A6" s="59" t="str">
        <f>Dados!A638</f>
        <v>BCG (BCG)</v>
      </c>
      <c r="B6" s="48">
        <f>Dados!H638</f>
        <v>101.69</v>
      </c>
      <c r="C6" s="48">
        <f>Dados!I638</f>
        <v>59.14</v>
      </c>
      <c r="D6" s="48">
        <f>Dados!J638</f>
        <v>113.16</v>
      </c>
      <c r="E6" s="48">
        <f>Dados!K638</f>
        <v>114.29</v>
      </c>
      <c r="F6" s="48">
        <f>Dados!L638</f>
        <v>105.63</v>
      </c>
      <c r="G6" s="48">
        <f>Dados!M638</f>
        <v>97.33</v>
      </c>
      <c r="H6" s="48">
        <f>Dados!N638</f>
        <v>93.94</v>
      </c>
      <c r="I6" s="48">
        <f>Dados!O638</f>
        <v>34.38</v>
      </c>
      <c r="J6" s="48">
        <f>Dados!P638</f>
        <v>32.89</v>
      </c>
      <c r="K6" s="48">
        <f>Dados!Q638</f>
        <v>30.26</v>
      </c>
    </row>
    <row r="7" spans="1:11" ht="12.75">
      <c r="A7" s="59" t="str">
        <f>Dados!A639</f>
        <v>Contra Febre Amarela (FA)</v>
      </c>
      <c r="B7" s="48">
        <f>Dados!H639</f>
        <v>0</v>
      </c>
      <c r="C7" s="48">
        <f>Dados!I639</f>
        <v>0</v>
      </c>
      <c r="D7" s="48">
        <f>Dados!J639</f>
        <v>0</v>
      </c>
      <c r="E7" s="48">
        <f>Dados!K639</f>
        <v>0</v>
      </c>
      <c r="F7" s="48">
        <f>Dados!L639</f>
        <v>0</v>
      </c>
      <c r="G7" s="48">
        <f>Dados!M639</f>
        <v>0</v>
      </c>
      <c r="H7" s="48">
        <f>Dados!N639</f>
        <v>0</v>
      </c>
      <c r="I7" s="48">
        <f>Dados!O639</f>
        <v>0</v>
      </c>
      <c r="J7" s="48">
        <f>Dados!P639</f>
        <v>1.32</v>
      </c>
      <c r="K7" s="48">
        <f>Dados!Q639</f>
        <v>2.63</v>
      </c>
    </row>
    <row r="8" spans="1:11" ht="12.75">
      <c r="A8" s="2" t="str">
        <f>Dados!A640</f>
        <v>Contra Haemophilus influenzae tipo b (Hib)</v>
      </c>
      <c r="B8" s="48">
        <f>Dados!H640</f>
        <v>135.59</v>
      </c>
      <c r="C8" s="48">
        <f>Dados!I640</f>
        <v>62.37</v>
      </c>
      <c r="D8" s="48">
        <f>Dados!J640</f>
        <v>23.68</v>
      </c>
      <c r="E8" s="48">
        <f>Dados!K640</f>
        <v>0</v>
      </c>
      <c r="F8" s="48">
        <f>Dados!L640</f>
        <v>0</v>
      </c>
      <c r="G8" s="48">
        <f>Dados!M640</f>
        <v>0</v>
      </c>
      <c r="H8" s="48">
        <f>Dados!N640</f>
        <v>0</v>
      </c>
      <c r="I8" s="48">
        <f>Dados!O640</f>
        <v>0</v>
      </c>
      <c r="J8" s="48">
        <f>Dados!P640</f>
        <v>0</v>
      </c>
      <c r="K8" s="48">
        <f>Dados!Q640</f>
        <v>0</v>
      </c>
    </row>
    <row r="9" spans="1:11" ht="12.75">
      <c r="A9" s="2" t="str">
        <f>Dados!A641</f>
        <v>Contra Hepatite B (HB)</v>
      </c>
      <c r="B9" s="48">
        <f>Dados!H641</f>
        <v>130.51</v>
      </c>
      <c r="C9" s="48">
        <f>Dados!I641</f>
        <v>50.54</v>
      </c>
      <c r="D9" s="48">
        <f>Dados!J641</f>
        <v>109.21</v>
      </c>
      <c r="E9" s="48">
        <f>Dados!K641</f>
        <v>100</v>
      </c>
      <c r="F9" s="48">
        <f>Dados!L641</f>
        <v>126.76</v>
      </c>
      <c r="G9" s="48">
        <f>Dados!M641</f>
        <v>112</v>
      </c>
      <c r="H9" s="48">
        <f>Dados!N641</f>
        <v>93.94</v>
      </c>
      <c r="I9" s="48">
        <f>Dados!O641</f>
        <v>128.13</v>
      </c>
      <c r="J9" s="48">
        <f>Dados!P641</f>
        <v>105.26</v>
      </c>
      <c r="K9" s="48">
        <f>Dados!Q641</f>
        <v>98.68</v>
      </c>
    </row>
    <row r="10" spans="1:11" ht="12.75">
      <c r="A10" s="2" t="str">
        <f>Dados!A642</f>
        <v>Contra Influenza (Campanha) (INF)</v>
      </c>
      <c r="B10" s="48">
        <f>Dados!H642</f>
        <v>84.55</v>
      </c>
      <c r="C10" s="48">
        <f>Dados!I642</f>
        <v>79.36</v>
      </c>
      <c r="D10" s="48">
        <f>Dados!J642</f>
        <v>82.86</v>
      </c>
      <c r="E10" s="48">
        <f>Dados!K642</f>
        <v>94.46</v>
      </c>
      <c r="F10" s="48">
        <f>Dados!L642</f>
        <v>92.21</v>
      </c>
      <c r="G10" s="48">
        <f>Dados!M642</f>
        <v>83.18</v>
      </c>
      <c r="H10" s="48">
        <f>Dados!N642</f>
        <v>83.96</v>
      </c>
      <c r="I10" s="48">
        <f>Dados!O642</f>
        <v>73.81</v>
      </c>
      <c r="J10" s="48">
        <f>Dados!P642</f>
        <v>78.51</v>
      </c>
      <c r="K10" s="48">
        <f>Dados!Q642</f>
        <v>89.46</v>
      </c>
    </row>
    <row r="11" spans="1:11" ht="12.75">
      <c r="A11" s="2" t="str">
        <f>Dados!A643</f>
        <v>Contra Sarampo</v>
      </c>
      <c r="B11" s="48">
        <f>Dados!H643</f>
        <v>188.14</v>
      </c>
      <c r="C11" s="48">
        <f>Dados!I643</f>
        <v>63.44</v>
      </c>
      <c r="D11" s="48">
        <f>Dados!J643</f>
        <v>103.95</v>
      </c>
      <c r="E11" s="48">
        <f>Dados!K643</f>
        <v>0</v>
      </c>
      <c r="F11" s="48">
        <f>Dados!L643</f>
        <v>0</v>
      </c>
      <c r="G11" s="48">
        <f>Dados!M643</f>
        <v>0</v>
      </c>
      <c r="H11" s="48">
        <f>Dados!N643</f>
        <v>0</v>
      </c>
      <c r="I11" s="48">
        <f>Dados!O643</f>
        <v>0</v>
      </c>
      <c r="J11" s="48">
        <f>Dados!P643</f>
        <v>0</v>
      </c>
      <c r="K11" s="48">
        <f>Dados!Q643</f>
        <v>0</v>
      </c>
    </row>
    <row r="12" spans="1:11" ht="12.75">
      <c r="A12" s="2" t="str">
        <f>Dados!A644</f>
        <v>Dupla Viral (SR)</v>
      </c>
      <c r="B12" s="48">
        <f>Dados!H644</f>
        <v>0</v>
      </c>
      <c r="C12" s="48">
        <f>Dados!I644</f>
        <v>0</v>
      </c>
      <c r="D12" s="48">
        <f>Dados!J644</f>
        <v>0</v>
      </c>
      <c r="E12" s="48">
        <f>Dados!K644</f>
        <v>0</v>
      </c>
      <c r="F12" s="48">
        <f>Dados!L644</f>
        <v>0</v>
      </c>
      <c r="G12" s="48">
        <f>Dados!M644</f>
        <v>0</v>
      </c>
      <c r="H12" s="48">
        <f>Dados!N644</f>
        <v>0</v>
      </c>
      <c r="I12" s="48">
        <f>Dados!O644</f>
        <v>0</v>
      </c>
      <c r="J12" s="48">
        <f>Dados!P644</f>
        <v>0</v>
      </c>
      <c r="K12" s="48">
        <f>Dados!Q644</f>
        <v>0</v>
      </c>
    </row>
    <row r="13" spans="1:11" ht="12.75">
      <c r="A13" s="2" t="str">
        <f>Dados!A645</f>
        <v>Oral Contra Poliomielite (VOP)</v>
      </c>
      <c r="B13" s="48">
        <f>Dados!H645</f>
        <v>125.42</v>
      </c>
      <c r="C13" s="48">
        <f>Dados!I645</f>
        <v>72.04</v>
      </c>
      <c r="D13" s="48">
        <f>Dados!J645</f>
        <v>106.58</v>
      </c>
      <c r="E13" s="48">
        <f>Dados!K645</f>
        <v>107.14</v>
      </c>
      <c r="F13" s="48">
        <f>Dados!L645</f>
        <v>129.58</v>
      </c>
      <c r="G13" s="48">
        <f>Dados!M645</f>
        <v>114.67</v>
      </c>
      <c r="H13" s="48">
        <f>Dados!N645</f>
        <v>88.89</v>
      </c>
      <c r="I13" s="48">
        <f>Dados!O645</f>
        <v>134.38</v>
      </c>
      <c r="J13" s="48">
        <f>Dados!P645</f>
        <v>105.26</v>
      </c>
      <c r="K13" s="48">
        <f>Dados!Q645</f>
        <v>96.05</v>
      </c>
    </row>
    <row r="14" spans="1:11" ht="12.75">
      <c r="A14" s="2" t="str">
        <f>Dados!A646</f>
        <v>Oral Contra Poliomielite (Campanha 1ª etapa) (VOP)</v>
      </c>
      <c r="B14" s="48">
        <f>Dados!H646</f>
        <v>113.64</v>
      </c>
      <c r="C14" s="48">
        <f>Dados!I646</f>
        <v>115.71</v>
      </c>
      <c r="D14" s="48">
        <f>Dados!J646</f>
        <v>112.33</v>
      </c>
      <c r="E14" s="48">
        <f>Dados!K646</f>
        <v>118.98</v>
      </c>
      <c r="F14" s="48">
        <f>Dados!L646</f>
        <v>110.53</v>
      </c>
      <c r="G14" s="48">
        <f>Dados!M646</f>
        <v>95.02</v>
      </c>
      <c r="H14" s="48">
        <f>Dados!N646</f>
        <v>92.03</v>
      </c>
      <c r="I14" s="48">
        <f>Dados!O646</f>
        <v>111.43</v>
      </c>
      <c r="J14" s="48">
        <f>Dados!P646</f>
        <v>119.85</v>
      </c>
      <c r="K14" s="48">
        <f>Dados!Q646</f>
        <v>114.94</v>
      </c>
    </row>
    <row r="15" spans="1:11" ht="12.75">
      <c r="A15" s="2" t="str">
        <f>Dados!A647</f>
        <v>Oral Contra Poliomielite (Campanha 2ª etapa) (VOP)</v>
      </c>
      <c r="B15" s="48">
        <f>Dados!H647</f>
        <v>122.73</v>
      </c>
      <c r="C15" s="48">
        <f>Dados!I647</f>
        <v>122.14</v>
      </c>
      <c r="D15" s="48">
        <f>Dados!J647</f>
        <v>109.64</v>
      </c>
      <c r="E15" s="48">
        <f>Dados!K647</f>
        <v>114.35</v>
      </c>
      <c r="F15" s="48">
        <f>Dados!L647</f>
        <v>100.69</v>
      </c>
      <c r="G15" s="48">
        <f>Dados!M647</f>
        <v>97.19</v>
      </c>
      <c r="H15" s="48">
        <f>Dados!N647</f>
        <v>96.02</v>
      </c>
      <c r="I15" s="48">
        <f>Dados!O647</f>
        <v>103.3</v>
      </c>
      <c r="J15" s="48">
        <f>Dados!P647</f>
        <v>115.93</v>
      </c>
      <c r="K15" s="48">
        <f>Dados!Q647</f>
        <v>116.14</v>
      </c>
    </row>
    <row r="16" spans="1:11" ht="12.75">
      <c r="A16" s="2" t="str">
        <f>Dados!A648</f>
        <v>Oral de Rotavírus Humano (RR)</v>
      </c>
      <c r="B16" s="48">
        <f>Dados!H648</f>
        <v>0</v>
      </c>
      <c r="C16" s="48">
        <f>Dados!I648</f>
        <v>0</v>
      </c>
      <c r="D16" s="48">
        <f>Dados!J648</f>
        <v>0</v>
      </c>
      <c r="E16" s="48">
        <f>Dados!K648</f>
        <v>0</v>
      </c>
      <c r="F16" s="48">
        <f>Dados!L648</f>
        <v>0</v>
      </c>
      <c r="G16" s="48">
        <f>Dados!M648</f>
        <v>0</v>
      </c>
      <c r="H16" s="48">
        <f>Dados!N648</f>
        <v>46.46</v>
      </c>
      <c r="I16" s="48">
        <f>Dados!O648</f>
        <v>95.31</v>
      </c>
      <c r="J16" s="48">
        <f>Dados!P648</f>
        <v>90.79</v>
      </c>
      <c r="K16" s="48">
        <f>Dados!Q648</f>
        <v>84.21</v>
      </c>
    </row>
    <row r="17" spans="1:11" ht="12.75">
      <c r="A17" s="2" t="str">
        <f>Dados!A649</f>
        <v>Tetravalente (DTP/Hib) (TETRA)</v>
      </c>
      <c r="B17" s="48">
        <f>Dados!H649</f>
        <v>0</v>
      </c>
      <c r="C17" s="48">
        <f>Dados!I649</f>
        <v>0</v>
      </c>
      <c r="D17" s="48">
        <f>Dados!J649</f>
        <v>81.58</v>
      </c>
      <c r="E17" s="48">
        <f>Dados!K649</f>
        <v>107.14</v>
      </c>
      <c r="F17" s="48">
        <f>Dados!L649</f>
        <v>129.58</v>
      </c>
      <c r="G17" s="48">
        <f>Dados!M649</f>
        <v>114.67</v>
      </c>
      <c r="H17" s="48">
        <f>Dados!N649</f>
        <v>89.9</v>
      </c>
      <c r="I17" s="48">
        <f>Dados!O649</f>
        <v>134.38</v>
      </c>
      <c r="J17" s="48">
        <f>Dados!P649</f>
        <v>105.26</v>
      </c>
      <c r="K17" s="48">
        <f>Dados!Q649</f>
        <v>101.32</v>
      </c>
    </row>
    <row r="18" spans="1:11" ht="12.75">
      <c r="A18" s="2" t="str">
        <f>Dados!A650</f>
        <v>Tríplice Bacteriana (DTP)</v>
      </c>
      <c r="B18" s="48">
        <f>Dados!H650</f>
        <v>125.42</v>
      </c>
      <c r="C18" s="48">
        <f>Dados!I650</f>
        <v>69.89</v>
      </c>
      <c r="D18" s="48">
        <f>Dados!J650</f>
        <v>25</v>
      </c>
      <c r="E18" s="48">
        <f>Dados!K650</f>
        <v>0</v>
      </c>
      <c r="F18" s="48">
        <f>Dados!L650</f>
        <v>0</v>
      </c>
      <c r="G18" s="48">
        <f>Dados!M650</f>
        <v>2.67</v>
      </c>
      <c r="H18" s="48">
        <f>Dados!N650</f>
        <v>0</v>
      </c>
      <c r="I18" s="48">
        <f>Dados!O650</f>
        <v>0</v>
      </c>
      <c r="J18" s="48">
        <f>Dados!P650</f>
        <v>1.32</v>
      </c>
      <c r="K18" s="48">
        <f>Dados!Q650</f>
        <v>0</v>
      </c>
    </row>
    <row r="19" spans="1:11" ht="12.75">
      <c r="A19" s="2" t="str">
        <f>Dados!A651</f>
        <v>Tríplice Viral (SCR)</v>
      </c>
      <c r="B19" s="48">
        <f>Dados!H651</f>
        <v>145.76</v>
      </c>
      <c r="C19" s="48">
        <f>Dados!I651</f>
        <v>110.17</v>
      </c>
      <c r="D19" s="48">
        <f>Dados!J651</f>
        <v>82.8</v>
      </c>
      <c r="E19" s="48">
        <f>Dados!K651</f>
        <v>114.47</v>
      </c>
      <c r="F19" s="48">
        <f>Dados!L651</f>
        <v>127.14</v>
      </c>
      <c r="G19" s="48">
        <f>Dados!M651</f>
        <v>107.04</v>
      </c>
      <c r="H19" s="48">
        <f>Dados!N651</f>
        <v>114.67</v>
      </c>
      <c r="I19" s="48">
        <f>Dados!O651</f>
        <v>77.78</v>
      </c>
      <c r="J19" s="48">
        <f>Dados!P651</f>
        <v>120.31</v>
      </c>
      <c r="K19" s="48">
        <f>Dados!Q651</f>
        <v>105.26</v>
      </c>
    </row>
    <row r="20" spans="1:11" ht="12.75">
      <c r="A20" s="2" t="str">
        <f>Dados!A652</f>
        <v>Tríplice Viral (campanha) (SCR)</v>
      </c>
      <c r="B20" s="48">
        <f>Dados!H652</f>
        <v>0</v>
      </c>
      <c r="C20" s="48">
        <f>Dados!I652</f>
        <v>0</v>
      </c>
      <c r="D20" s="48">
        <f>Dados!J652</f>
        <v>0</v>
      </c>
      <c r="E20" s="48">
        <f>Dados!K652</f>
        <v>0</v>
      </c>
      <c r="F20" s="48">
        <f>Dados!L652</f>
        <v>31.43</v>
      </c>
      <c r="G20" s="48">
        <f>Dados!M652</f>
        <v>0</v>
      </c>
      <c r="H20" s="48">
        <f>Dados!N652</f>
        <v>0</v>
      </c>
      <c r="I20" s="48">
        <f>Dados!O652</f>
        <v>0</v>
      </c>
      <c r="J20" s="48">
        <f>Dados!P652</f>
        <v>0</v>
      </c>
      <c r="K20" s="48">
        <f>Dados!Q652</f>
        <v>0</v>
      </c>
    </row>
    <row r="21" spans="1:11" ht="12.75">
      <c r="A21" s="2" t="str">
        <f>Dados!A653</f>
        <v>Totais das vacinas contra tuberculose</v>
      </c>
      <c r="B21" s="48">
        <f>Dados!H653</f>
        <v>0</v>
      </c>
      <c r="C21" s="48">
        <f>Dados!I653</f>
        <v>0</v>
      </c>
      <c r="D21" s="48">
        <f>Dados!J653</f>
        <v>0</v>
      </c>
      <c r="E21" s="48">
        <f>Dados!K653</f>
        <v>0</v>
      </c>
      <c r="F21" s="48">
        <f>Dados!L653</f>
        <v>0</v>
      </c>
      <c r="G21" s="48">
        <f>Dados!M653</f>
        <v>0</v>
      </c>
      <c r="H21" s="48">
        <f>Dados!N653</f>
        <v>93.94</v>
      </c>
      <c r="I21" s="48">
        <f>Dados!O653</f>
        <v>34.38</v>
      </c>
      <c r="J21" s="48">
        <f>Dados!P653</f>
        <v>32.89</v>
      </c>
      <c r="K21" s="48">
        <f>Dados!Q653</f>
        <v>30.26</v>
      </c>
    </row>
    <row r="22" spans="1:11" ht="12.75">
      <c r="A22" s="2" t="str">
        <f>Dados!A654</f>
        <v>Totais das vacinas contra hepatite B</v>
      </c>
      <c r="B22" s="48">
        <f>Dados!H654</f>
        <v>0</v>
      </c>
      <c r="C22" s="48">
        <f>Dados!I654</f>
        <v>0</v>
      </c>
      <c r="D22" s="48">
        <f>Dados!J654</f>
        <v>0</v>
      </c>
      <c r="E22" s="48">
        <f>Dados!K654</f>
        <v>0</v>
      </c>
      <c r="F22" s="48">
        <f>Dados!L654</f>
        <v>0</v>
      </c>
      <c r="G22" s="48">
        <f>Dados!M654</f>
        <v>0</v>
      </c>
      <c r="H22" s="48">
        <f>Dados!N654</f>
        <v>93.94</v>
      </c>
      <c r="I22" s="48">
        <f>Dados!O654</f>
        <v>128.13</v>
      </c>
      <c r="J22" s="48">
        <f>Dados!P654</f>
        <v>105.26</v>
      </c>
      <c r="K22" s="48">
        <f>Dados!Q654</f>
        <v>98.68</v>
      </c>
    </row>
    <row r="23" spans="1:11" ht="12.75">
      <c r="A23" s="2" t="str">
        <f>Dados!A655</f>
        <v>Totais das vacinas contra poliomielite</v>
      </c>
      <c r="B23" s="48">
        <f>Dados!H655</f>
        <v>0</v>
      </c>
      <c r="C23" s="48">
        <f>Dados!I655</f>
        <v>0</v>
      </c>
      <c r="D23" s="48">
        <f>Dados!J655</f>
        <v>0</v>
      </c>
      <c r="E23" s="48">
        <f>Dados!K655</f>
        <v>0</v>
      </c>
      <c r="F23" s="48">
        <f>Dados!L655</f>
        <v>0</v>
      </c>
      <c r="G23" s="48">
        <f>Dados!M655</f>
        <v>0</v>
      </c>
      <c r="H23" s="48">
        <f>Dados!N655</f>
        <v>88.89</v>
      </c>
      <c r="I23" s="48">
        <f>Dados!O655</f>
        <v>134.38</v>
      </c>
      <c r="J23" s="48">
        <f>Dados!P655</f>
        <v>105.26</v>
      </c>
      <c r="K23" s="48">
        <f>Dados!Q655</f>
        <v>96.05</v>
      </c>
    </row>
    <row r="24" spans="1:11" ht="12.75">
      <c r="A24" s="2" t="str">
        <f>Dados!A656</f>
        <v>Totais das vacinas Tetra + Penta + Hexavanlente</v>
      </c>
      <c r="B24" s="48">
        <f>Dados!H656</f>
        <v>0</v>
      </c>
      <c r="C24" s="48">
        <f>Dados!I656</f>
        <v>0</v>
      </c>
      <c r="D24" s="48">
        <f>Dados!J656</f>
        <v>0</v>
      </c>
      <c r="E24" s="48">
        <f>Dados!K656</f>
        <v>0</v>
      </c>
      <c r="F24" s="48">
        <f>Dados!L656</f>
        <v>0</v>
      </c>
      <c r="G24" s="48">
        <f>Dados!M656</f>
        <v>0</v>
      </c>
      <c r="H24" s="48">
        <f>Dados!N656</f>
        <v>89.9</v>
      </c>
      <c r="I24" s="48">
        <f>Dados!O656</f>
        <v>134.38</v>
      </c>
      <c r="J24" s="48">
        <f>Dados!P656</f>
        <v>105.26</v>
      </c>
      <c r="K24" s="48">
        <f>Dados!Q656</f>
        <v>101.32</v>
      </c>
    </row>
    <row r="25" spans="1:11" ht="12.75">
      <c r="A25" s="2" t="str">
        <f>Dados!A657</f>
        <v>Totais das vacinas contra sarampo e rubéola</v>
      </c>
      <c r="B25" s="48">
        <f>Dados!H657</f>
        <v>0</v>
      </c>
      <c r="C25" s="48">
        <f>Dados!I657</f>
        <v>0</v>
      </c>
      <c r="D25" s="48">
        <f>Dados!J657</f>
        <v>0</v>
      </c>
      <c r="E25" s="48">
        <f>Dados!K657</f>
        <v>0</v>
      </c>
      <c r="F25" s="48">
        <f>Dados!L657</f>
        <v>0</v>
      </c>
      <c r="G25" s="48">
        <f>Dados!M657</f>
        <v>0</v>
      </c>
      <c r="H25" s="48">
        <f>Dados!N657</f>
        <v>114.67</v>
      </c>
      <c r="I25" s="48">
        <f>Dados!O657</f>
        <v>77.78</v>
      </c>
      <c r="J25" s="48">
        <f>Dados!P657</f>
        <v>120.31</v>
      </c>
      <c r="K25" s="48">
        <f>Dados!Q657</f>
        <v>105.26</v>
      </c>
    </row>
    <row r="26" spans="1:11" ht="13.5" thickBot="1">
      <c r="A26" s="3" t="str">
        <f>Dados!A658</f>
        <v>Totais das vacinas contra difteria e tétano</v>
      </c>
      <c r="B26" s="49">
        <f>Dados!H658</f>
        <v>0</v>
      </c>
      <c r="C26" s="49">
        <f>Dados!I658</f>
        <v>0</v>
      </c>
      <c r="D26" s="49">
        <f>Dados!J658</f>
        <v>0</v>
      </c>
      <c r="E26" s="49">
        <f>Dados!K658</f>
        <v>0</v>
      </c>
      <c r="F26" s="49">
        <f>Dados!L658</f>
        <v>0</v>
      </c>
      <c r="G26" s="49">
        <f>Dados!M658</f>
        <v>0</v>
      </c>
      <c r="H26" s="49">
        <f>Dados!N658</f>
        <v>89.9</v>
      </c>
      <c r="I26" s="49">
        <f>Dados!O658</f>
        <v>134.38</v>
      </c>
      <c r="J26" s="49">
        <f>Dados!P658</f>
        <v>106.58</v>
      </c>
      <c r="K26" s="49">
        <f>Dados!Q658</f>
        <v>101.32</v>
      </c>
    </row>
    <row r="27" spans="1:11" ht="12.75">
      <c r="A27" s="16" t="s">
        <v>762</v>
      </c>
      <c r="B27" s="16"/>
      <c r="C27" s="16"/>
      <c r="D27" s="16"/>
      <c r="E27" s="16"/>
      <c r="F27" s="16"/>
      <c r="G27" s="16"/>
      <c r="H27" s="131"/>
      <c r="I27" s="131"/>
      <c r="J27" s="131"/>
      <c r="K27" s="131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3">
    <mergeCell ref="A1:L1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Footer>&amp;RMS/SE/Datasus
Gerado em 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0" customWidth="1"/>
    <col min="2" max="2" width="10.57421875" style="0" bestFit="1" customWidth="1"/>
    <col min="3" max="3" width="12.140625" style="0" bestFit="1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bestFit="1" customWidth="1"/>
    <col min="11" max="11" width="16.57421875" style="0" customWidth="1"/>
    <col min="12" max="12" width="15.00390625" style="0" customWidth="1"/>
    <col min="13" max="13" width="13.7109375" style="0" customWidth="1"/>
    <col min="14" max="14" width="13.7109375" style="0" bestFit="1" customWidth="1"/>
    <col min="15" max="17" width="13.7109375" style="0" customWidth="1"/>
    <col min="18" max="18" width="11.00390625" style="0" bestFit="1" customWidth="1"/>
    <col min="19" max="21" width="13.7109375" style="0" customWidth="1"/>
    <col min="22" max="22" width="12.57421875" style="0" bestFit="1" customWidth="1"/>
    <col min="23" max="25" width="13.7109375" style="0" customWidth="1"/>
    <col min="26" max="26" width="8.7109375" style="0" customWidth="1"/>
  </cols>
  <sheetData>
    <row r="1" spans="1:32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8"/>
      <c r="AE1" s="58"/>
      <c r="AF1" s="58"/>
    </row>
    <row r="3" spans="1:26" ht="12.75">
      <c r="A3" s="226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7" s="116" customFormat="1" ht="52.5">
      <c r="A4" s="111" t="s">
        <v>22</v>
      </c>
      <c r="B4" s="112" t="s">
        <v>307</v>
      </c>
      <c r="C4" s="113" t="s">
        <v>308</v>
      </c>
      <c r="D4" s="114" t="s">
        <v>182</v>
      </c>
      <c r="E4" s="114" t="s">
        <v>309</v>
      </c>
      <c r="F4" s="114" t="s">
        <v>310</v>
      </c>
      <c r="G4" s="114" t="s">
        <v>311</v>
      </c>
      <c r="H4" s="114" t="s">
        <v>312</v>
      </c>
      <c r="I4" s="114" t="s">
        <v>313</v>
      </c>
      <c r="J4" s="114" t="s">
        <v>314</v>
      </c>
      <c r="K4" s="114" t="s">
        <v>315</v>
      </c>
      <c r="L4" s="115" t="s">
        <v>316</v>
      </c>
      <c r="AA4" s="117"/>
    </row>
    <row r="5" spans="1:27" ht="12.75">
      <c r="A5" s="223">
        <f>Dados!A671</f>
        <v>2004</v>
      </c>
      <c r="B5" s="118" t="s">
        <v>317</v>
      </c>
      <c r="C5" s="119">
        <f>Dados!B671</f>
        <v>0</v>
      </c>
      <c r="D5" s="120">
        <f>IF(POP2004=0,0,C5/POP2004*100)</f>
        <v>0</v>
      </c>
      <c r="E5" s="121">
        <f>IF(Dados!C725=0,0,Dados!B725/Dados!C725/12)</f>
        <v>0</v>
      </c>
      <c r="F5" s="120">
        <f>IF(Dados!D725=0,0,Dados!E725/Dados!D725*100)</f>
        <v>0</v>
      </c>
      <c r="G5" s="120">
        <f>IF(Dados!F725=0,0,Dados!G725/Dados!F725*100)</f>
        <v>0</v>
      </c>
      <c r="H5" s="120">
        <f>IF(Dados!H725=0,0,Dados!I725/Dados!H725*100)</f>
        <v>0</v>
      </c>
      <c r="I5" s="120">
        <f>IF(Dados!J725=0,0,Dados!K725/Dados!J725*1000)</f>
        <v>0</v>
      </c>
      <c r="J5" s="120">
        <f>IF(SUM(Dados!L725,Dados!M725)=0,0,SUM(Dados!N725,Dados!O725)/SUM(Dados!L725,Dados!M725)*100)</f>
        <v>0</v>
      </c>
      <c r="K5" s="120">
        <f>IF(SUM(Dados!D671:G671)=0,0,Dados!P725/SUM(Dados!D671:G671)*1000)</f>
        <v>0</v>
      </c>
      <c r="L5" s="120">
        <f>IF(SUM(Dados!D671:G671)=0,0,Dados!Q725/SUM(Dados!D671:G671)*1000)</f>
        <v>0</v>
      </c>
      <c r="AA5" s="56"/>
    </row>
    <row r="6" spans="1:27" ht="12.75">
      <c r="A6" s="224"/>
      <c r="B6" s="43" t="s">
        <v>318</v>
      </c>
      <c r="C6" s="55">
        <f>Dados!B689</f>
        <v>4515</v>
      </c>
      <c r="D6" s="90">
        <f>IF(POP2004=0,0,C6/POP2004*100)</f>
        <v>89.01813880126183</v>
      </c>
      <c r="E6" s="122">
        <f>IF(Dados!C743=0,0,Dados!B743/Dados!C743/12)</f>
        <v>0.08649362760335716</v>
      </c>
      <c r="F6" s="90">
        <f>IF(Dados!D743=0,0,Dados!E743/Dados!D743*100)</f>
        <v>99.29203539823008</v>
      </c>
      <c r="G6" s="90">
        <f>IF(Dados!F743=0,0,Dados!G743/Dados!F743*100)</f>
        <v>68.75</v>
      </c>
      <c r="H6" s="90">
        <f>IF(Dados!H743=0,0,Dados!I743/Dados!H743*100)</f>
        <v>89.1891891891892</v>
      </c>
      <c r="I6" s="90">
        <f>IF(Dados!J743=0,0,Dados!K743/Dados!J743*1000)</f>
        <v>0</v>
      </c>
      <c r="J6" s="90">
        <f>IF(SUM(Dados!L743,Dados!M743)=0,0,SUM(Dados!N743,Dados!O743)/SUM(Dados!L743,Dados!M743)*100)</f>
        <v>0.7373271889400922</v>
      </c>
      <c r="K6" s="90">
        <f>IF(SUM(Dados!D689:G689)=0,0,Dados!P743/SUM(Dados!D689:G689)*1000)</f>
        <v>10.380622837370241</v>
      </c>
      <c r="L6" s="90">
        <f>IF(SUM(Dados!D689:G689)=0,0,Dados!Q743/SUM(Dados!D689:G689)*1000)</f>
        <v>10.380622837370241</v>
      </c>
      <c r="AA6" s="56"/>
    </row>
    <row r="7" spans="1:27" ht="12.75">
      <c r="A7" s="224"/>
      <c r="B7" s="43" t="s">
        <v>319</v>
      </c>
      <c r="C7" s="55">
        <f>Dados!B707</f>
        <v>0</v>
      </c>
      <c r="D7" s="90">
        <f>IF(POP2004=0,0,C7/POP2004*100)</f>
        <v>0</v>
      </c>
      <c r="E7" s="122">
        <f>IF(Dados!C761=0,0,Dados!B761/Dados!C761/12)</f>
        <v>0</v>
      </c>
      <c r="F7" s="90">
        <f>IF(Dados!D761=0,0,Dados!E761/Dados!D761*100)</f>
        <v>0</v>
      </c>
      <c r="G7" s="90">
        <f>IF(Dados!F761=0,0,Dados!G761/Dados!F761*100)</f>
        <v>0</v>
      </c>
      <c r="H7" s="90">
        <f>IF(Dados!H761=0,0,Dados!I761/Dados!H761*100)</f>
        <v>0</v>
      </c>
      <c r="I7" s="90">
        <f>IF(Dados!J761=0,0,Dados!K761/Dados!J761*1000)</f>
        <v>0</v>
      </c>
      <c r="J7" s="90">
        <f>IF(SUM(Dados!L761,Dados!M761)=0,0,SUM(Dados!N761,Dados!O761)/SUM(Dados!L761,Dados!M761)*100)</f>
        <v>0</v>
      </c>
      <c r="K7" s="90">
        <f>IF(SUM(Dados!D707:G707)=0,0,Dados!P761/SUM(Dados!D707:G707)*1000)</f>
        <v>0</v>
      </c>
      <c r="L7" s="90">
        <f>IF(SUM(Dados!D707:G707)=0,0,Dados!Q761/SUM(Dados!D707:G707)*1000)</f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56"/>
    </row>
    <row r="8" spans="1:28" ht="12.75">
      <c r="A8" s="225"/>
      <c r="B8" s="92" t="s">
        <v>18</v>
      </c>
      <c r="C8" s="123">
        <f>SUM(C5:C7)</f>
        <v>4515</v>
      </c>
      <c r="D8" s="124">
        <f>IF(POP2004=0,0,C8/POP2004*100)</f>
        <v>89.01813880126183</v>
      </c>
      <c r="E8" s="125">
        <f>IF(SUM(Dados!C725,Dados!C743,Dados!C761)=0,0,SUM(Dados!B725,Dados!B743,Dados!B761)/SUM(Dados!C725,Dados!C743,Dados!C761)/12)</f>
        <v>0.08649362760335716</v>
      </c>
      <c r="F8" s="124">
        <f>IF(SUM(Dados!D725,Dados!D743,Dados!D761)=0,0,SUM(Dados!E725,Dados!E743,Dados!E761)/SUM(Dados!D725,Dados!D743,Dados!D761)*100)</f>
        <v>99.29203539823008</v>
      </c>
      <c r="G8" s="124">
        <f>IF(SUM(Dados!F725,Dados!F743,Dados!F761)=0,0,SUM(Dados!G725,Dados!G743,Dados!G761)/SUM(Dados!F725,Dados!F743,Dados!F761)*100)</f>
        <v>68.75</v>
      </c>
      <c r="H8" s="124">
        <f>IF(SUM(Dados!H725,Dados!H743,Dados!H761)=0,0,SUM(Dados!I725,Dados!I743,Dados!I761)/SUM(Dados!H725,Dados!H743,Dados!H761)*100)</f>
        <v>89.1891891891892</v>
      </c>
      <c r="I8" s="124">
        <f>IF(SUM(Dados!J725,Dados!J743,Dados!J761)=0,0,SUM(Dados!K725,Dados!K743,Dados!K761)/SUM(Dados!J725,Dados!J743,Dados!J761)*1000)</f>
        <v>0</v>
      </c>
      <c r="J8" s="124">
        <f>IF(SUM(Dados!L725,Dados!M725,Dados!L743,Dados!M743,Dados!L761,Dados!M761)=0,0,SUM(Dados!N725,Dados!O725,Dados!N743,Dados!O743,Dados!N761,Dados!O761)/SUM(Dados!L725,Dados!M725,Dados!L743,Dados!M743,Dados!L761,Dados!M761)*100)</f>
        <v>0.7373271889400922</v>
      </c>
      <c r="K8" s="124">
        <f>IF(SUM(Dados!D671:G671,Dados!D689:G689,Dados!D707:G707)=0,0,SUM(Dados!P725,Dados!P743,Dados!P761)/SUM(Dados!D671:G671,Dados!D689:G689,Dados!D707:G707)*1000)</f>
        <v>10.380622837370241</v>
      </c>
      <c r="L8" s="124">
        <f>IF(SUM(Dados!D671:G671,Dados!D689:G689,Dados!D707:G707)=0,0,SUM(Dados!Q725,Dados!Q743,Dados!Q761)/SUM(Dados!D671:G671,Dados!D689:G689,Dados!D707:G707)*1000)</f>
        <v>10.380622837370241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</row>
    <row r="9" spans="1:28" ht="12.75">
      <c r="A9" s="223">
        <f>Dados!A672</f>
        <v>2005</v>
      </c>
      <c r="B9" s="118" t="s">
        <v>317</v>
      </c>
      <c r="C9" s="119">
        <f>Dados!B672</f>
        <v>2689</v>
      </c>
      <c r="D9" s="120">
        <f>IF(POP2005=0,0,C9/POP2005*100)</f>
        <v>49.43014705882353</v>
      </c>
      <c r="E9" s="121">
        <f>IF(Dados!C726=0,0,Dados!B726/Dados!C726/12)</f>
        <v>0.07260624228531123</v>
      </c>
      <c r="F9" s="120">
        <f>IF(Dados!D726=0,0,Dados!E726/Dados!D726*100)</f>
        <v>95.73459715639811</v>
      </c>
      <c r="G9" s="120">
        <f>IF(Dados!F726=0,0,Dados!G726/Dados!F726*100)</f>
        <v>75.59322033898304</v>
      </c>
      <c r="H9" s="120">
        <f>IF(Dados!H726=0,0,Dados!I726/Dados!H726*100)</f>
        <v>91.42857142857143</v>
      </c>
      <c r="I9" s="120">
        <f>IF(Dados!J726=0,0,Dados!K726/Dados!J726*1000)</f>
        <v>0</v>
      </c>
      <c r="J9" s="120">
        <f>IF(SUM(Dados!L726,Dados!M726)=0,0,SUM(Dados!N726,Dados!O726)/SUM(Dados!L726,Dados!M726)*100)</f>
        <v>0.2824858757062147</v>
      </c>
      <c r="K9" s="120">
        <f>IF(SUM(Dados!D672:G672)=0,0,Dados!P726/SUM(Dados!D672:G672)*1000)</f>
        <v>19.51219512195122</v>
      </c>
      <c r="L9" s="120">
        <f>IF(SUM(Dados!D672:G672)=0,0,Dados!Q726/SUM(Dados!D672:G672)*1000)</f>
        <v>9.75609756097561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AA9" s="56"/>
      <c r="AB9" s="56"/>
    </row>
    <row r="10" spans="1:28" ht="12.75">
      <c r="A10" s="224"/>
      <c r="B10" s="43" t="s">
        <v>318</v>
      </c>
      <c r="C10" s="55">
        <f>Dados!B690</f>
        <v>1736</v>
      </c>
      <c r="D10" s="90">
        <f>IF(POP2005=0,0,C10/POP2005*100)</f>
        <v>31.91176470588235</v>
      </c>
      <c r="E10" s="122">
        <f>IF(Dados!C744=0,0,Dados!B744/Dados!C744/12)</f>
        <v>0</v>
      </c>
      <c r="F10" s="90">
        <f>IF(Dados!D744=0,0,Dados!E744/Dados!D744*100)</f>
        <v>0</v>
      </c>
      <c r="G10" s="90">
        <f>IF(Dados!F744=0,0,Dados!G744/Dados!F744*100)</f>
        <v>0</v>
      </c>
      <c r="H10" s="90">
        <f>IF(Dados!H744=0,0,Dados!I744/Dados!H744*100)</f>
        <v>0</v>
      </c>
      <c r="I10" s="90">
        <f>IF(Dados!J744=0,0,Dados!K744/Dados!J744*1000)</f>
        <v>0</v>
      </c>
      <c r="J10" s="90">
        <f>IF(SUM(Dados!L744,Dados!M744)=0,0,SUM(Dados!N744,Dados!O744)/SUM(Dados!L744,Dados!M744)*100)</f>
        <v>0</v>
      </c>
      <c r="K10" s="90">
        <f>IF(SUM(Dados!D690:G690)=0,0,Dados!P744/SUM(Dados!D690:G690)*1000)</f>
        <v>0</v>
      </c>
      <c r="L10" s="90">
        <f>IF(SUM(Dados!D690:G690)=0,0,Dados!Q744/SUM(Dados!D690:G690)*1000)</f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A10" s="56"/>
      <c r="AB10" s="56"/>
    </row>
    <row r="11" spans="1:28" ht="12.75">
      <c r="A11" s="224"/>
      <c r="B11" s="43" t="s">
        <v>319</v>
      </c>
      <c r="C11" s="55">
        <f>Dados!B708</f>
        <v>0</v>
      </c>
      <c r="D11" s="90">
        <f>IF(POP2005=0,0,C11/POP2005*100)</f>
        <v>0</v>
      </c>
      <c r="E11" s="122">
        <f>IF(Dados!C762=0,0,Dados!B762/Dados!C762/12)</f>
        <v>0</v>
      </c>
      <c r="F11" s="90">
        <f>IF(Dados!D762=0,0,Dados!E762/Dados!D762*100)</f>
        <v>0</v>
      </c>
      <c r="G11" s="90">
        <f>IF(Dados!F762=0,0,Dados!G762/Dados!F762*100)</f>
        <v>0</v>
      </c>
      <c r="H11" s="90">
        <f>IF(Dados!H762=0,0,Dados!I762/Dados!H762*100)</f>
        <v>0</v>
      </c>
      <c r="I11" s="90">
        <f>IF(Dados!J762=0,0,Dados!K762/Dados!J762*1000)</f>
        <v>0</v>
      </c>
      <c r="J11" s="90">
        <f>IF(SUM(Dados!L762,Dados!M762)=0,0,SUM(Dados!N762,Dados!O762)/SUM(Dados!L762,Dados!M762)*100)</f>
        <v>0</v>
      </c>
      <c r="K11" s="90">
        <f>IF(SUM(Dados!D708:G708)=0,0,Dados!P762/SUM(Dados!D708:G708)*1000)</f>
        <v>0</v>
      </c>
      <c r="L11" s="90">
        <f>IF(SUM(Dados!D708:G708)=0,0,Dados!Q762/SUM(Dados!D708:G708)*1000)</f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225"/>
      <c r="B12" s="92" t="s">
        <v>18</v>
      </c>
      <c r="C12" s="123">
        <f>SUM(C9:C11)</f>
        <v>4425</v>
      </c>
      <c r="D12" s="124">
        <f>IF(POP2005=0,0,C12/POP2005*100)</f>
        <v>81.34191176470588</v>
      </c>
      <c r="E12" s="125">
        <f>IF(SUM(Dados!C726,Dados!C744,Dados!C762)=0,0,SUM(Dados!B726,Dados!B744,Dados!B762)/SUM(Dados!C726,Dados!C744,Dados!C762)/12)</f>
        <v>0.07260624228531123</v>
      </c>
      <c r="F12" s="124">
        <f>IF(SUM(Dados!D726,Dados!D744,Dados!D762)=0,0,SUM(Dados!E726,Dados!E744,Dados!E762)/SUM(Dados!D726,Dados!D744,Dados!D762)*100)</f>
        <v>95.73459715639811</v>
      </c>
      <c r="G12" s="124">
        <f>IF(SUM(Dados!F726,Dados!F744,Dados!F762)=0,0,SUM(Dados!G726,Dados!G744,Dados!G762)/SUM(Dados!F726,Dados!F744,Dados!F762)*100)</f>
        <v>75.59322033898304</v>
      </c>
      <c r="H12" s="124">
        <f>IF(SUM(Dados!H726,Dados!H744,Dados!H762)=0,0,SUM(Dados!I726,Dados!I744,Dados!I762)/SUM(Dados!H726,Dados!H744,Dados!H762)*100)</f>
        <v>91.42857142857143</v>
      </c>
      <c r="I12" s="124">
        <f>IF(SUM(Dados!J726,Dados!J744,Dados!J762)=0,0,SUM(Dados!K726,Dados!K744,Dados!K762)/SUM(Dados!J726,Dados!J744,Dados!J762)*1000)</f>
        <v>0</v>
      </c>
      <c r="J12" s="124">
        <f>IF(SUM(Dados!L726,Dados!M726,Dados!L744,Dados!M744,Dados!L762,Dados!M762)=0,0,SUM(Dados!N726,Dados!O726,Dados!N744,Dados!O744,Dados!N762,Dados!O762)/SUM(Dados!L726,Dados!M726,Dados!L744,Dados!M744,Dados!L762,Dados!M762)*100)</f>
        <v>0.2824858757062147</v>
      </c>
      <c r="K12" s="124">
        <f>IF(SUM(Dados!D672:G672,Dados!D690:G690,Dados!D708:G708)=0,0,SUM(Dados!P726,Dados!P744,Dados!P762)/SUM(Dados!D672:G672,Dados!D690:G690,Dados!D708:G708)*1000)</f>
        <v>19.51219512195122</v>
      </c>
      <c r="L12" s="124">
        <f>IF(SUM(Dados!D672:G672,Dados!D690:G690,Dados!D708:G708)=0,0,SUM(Dados!Q726,Dados!Q744,Dados!Q762)/SUM(Dados!D672:G672,Dados!D690:G690,Dados!D708:G708)*1000)</f>
        <v>9.75609756097561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2.75">
      <c r="A13" s="223">
        <f>Dados!A673</f>
        <v>2006</v>
      </c>
      <c r="B13" s="118" t="s">
        <v>317</v>
      </c>
      <c r="C13" s="119">
        <f>Dados!B673</f>
        <v>5669</v>
      </c>
      <c r="D13" s="120">
        <f>IF(POP2006=0,0,C13/POP2006*100)</f>
        <v>100.7106057914372</v>
      </c>
      <c r="E13" s="121">
        <f>IF(Dados!C727=0,0,Dados!B727/Dados!C727/12)</f>
        <v>0.0936406180503181</v>
      </c>
      <c r="F13" s="120">
        <f>IF(Dados!D727=0,0,Dados!E727/Dados!D727*100)</f>
        <v>93.99624765478424</v>
      </c>
      <c r="G13" s="120">
        <f>IF(Dados!F727=0,0,Dados!G727/Dados!F727*100)</f>
        <v>71.95767195767195</v>
      </c>
      <c r="H13" s="120">
        <f>IF(Dados!H727=0,0,Dados!I727/Dados!H727*100)</f>
        <v>90.82278481012658</v>
      </c>
      <c r="I13" s="120">
        <f>IF(Dados!J727=0,0,Dados!K727/Dados!J727*1000)</f>
        <v>0</v>
      </c>
      <c r="J13" s="120">
        <f>IF(SUM(Dados!L727,Dados!M727)=0,0,SUM(Dados!N727,Dados!O727)/SUM(Dados!L727,Dados!M727)*100)</f>
        <v>0</v>
      </c>
      <c r="K13" s="120">
        <f>IF(SUM(Dados!D673:G673)=0,0,Dados!P727/SUM(Dados!D673:G673)*1000)</f>
        <v>9.174311926605505</v>
      </c>
      <c r="L13" s="120">
        <f>IF(SUM(Dados!D673:G673)=0,0,Dados!Q727/SUM(Dados!D673:G673)*1000)</f>
        <v>2.293577981651376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2.75">
      <c r="A14" s="224"/>
      <c r="B14" s="43" t="s">
        <v>318</v>
      </c>
      <c r="C14" s="55">
        <f>Dados!B691</f>
        <v>2</v>
      </c>
      <c r="D14" s="90">
        <f>IF(POP2006=0,0,C14/POP2006*100)</f>
        <v>0.03553028957186001</v>
      </c>
      <c r="E14" s="122">
        <f>IF(Dados!C745=0,0,Dados!B745/Dados!C745/12)</f>
        <v>0</v>
      </c>
      <c r="F14" s="90">
        <f>IF(Dados!D745=0,0,Dados!E745/Dados!D745*100)</f>
        <v>0</v>
      </c>
      <c r="G14" s="90">
        <f>IF(Dados!F745=0,0,Dados!G745/Dados!F745*100)</f>
        <v>0</v>
      </c>
      <c r="H14" s="90">
        <f>IF(Dados!H745=0,0,Dados!I745/Dados!H745*100)</f>
        <v>0</v>
      </c>
      <c r="I14" s="90">
        <f>IF(Dados!J745=0,0,Dados!K745/Dados!J745*1000)</f>
        <v>0</v>
      </c>
      <c r="J14" s="90">
        <f>IF(SUM(Dados!L745,Dados!M745)=0,0,SUM(Dados!N745,Dados!O745)/SUM(Dados!L745,Dados!M745)*100)</f>
        <v>0</v>
      </c>
      <c r="K14" s="90">
        <f>IF(SUM(Dados!D691:G691)=0,0,Dados!P745/SUM(Dados!D691:G691)*1000)</f>
        <v>0</v>
      </c>
      <c r="L14" s="90">
        <f>IF(SUM(Dados!D691:G691)=0,0,Dados!Q745/SUM(Dados!D691:G691)*1000)</f>
        <v>0</v>
      </c>
      <c r="Z14" s="56"/>
      <c r="AA14" s="56"/>
      <c r="AB14" s="56"/>
    </row>
    <row r="15" spans="1:29" ht="12.75">
      <c r="A15" s="224"/>
      <c r="B15" s="43" t="s">
        <v>319</v>
      </c>
      <c r="C15" s="55">
        <f>Dados!B709</f>
        <v>0</v>
      </c>
      <c r="D15" s="90">
        <f>IF(POP2006=0,0,C15/POP2006*100)</f>
        <v>0</v>
      </c>
      <c r="E15" s="122">
        <f>IF(Dados!C763=0,0,Dados!B763/Dados!C763/12)</f>
        <v>0</v>
      </c>
      <c r="F15" s="90">
        <f>IF(Dados!D763=0,0,Dados!E763/Dados!D763*100)</f>
        <v>0</v>
      </c>
      <c r="G15" s="90">
        <f>IF(Dados!F763=0,0,Dados!G763/Dados!F763*100)</f>
        <v>0</v>
      </c>
      <c r="H15" s="90">
        <f>IF(Dados!H763=0,0,Dados!I763/Dados!H763*100)</f>
        <v>0</v>
      </c>
      <c r="I15" s="90">
        <f>IF(Dados!J763=0,0,Dados!K763/Dados!J763*1000)</f>
        <v>0</v>
      </c>
      <c r="J15" s="90">
        <f>IF(SUM(Dados!L763,Dados!M763)=0,0,SUM(Dados!N763,Dados!O763)/SUM(Dados!L763,Dados!M763)*100)</f>
        <v>0</v>
      </c>
      <c r="K15" s="90">
        <f>IF(SUM(Dados!D709:G709)=0,0,Dados!P763/SUM(Dados!D709:G709)*1000)</f>
        <v>0</v>
      </c>
      <c r="L15" s="90">
        <f>IF(SUM(Dados!D709:G709)=0,0,Dados!Q763/SUM(Dados!D709:G709)*1000)</f>
        <v>0</v>
      </c>
      <c r="Z15" s="56"/>
      <c r="AA15" s="56"/>
      <c r="AB15" s="56"/>
      <c r="AC15" s="56"/>
    </row>
    <row r="16" spans="1:29" ht="12.75">
      <c r="A16" s="225"/>
      <c r="B16" s="92" t="s">
        <v>18</v>
      </c>
      <c r="C16" s="123">
        <f>SUM(C13:C15)</f>
        <v>5671</v>
      </c>
      <c r="D16" s="124">
        <f>IF(POP2006=0,0,C16/POP2006*100)</f>
        <v>100.74613608100907</v>
      </c>
      <c r="E16" s="125">
        <f>IF(SUM(Dados!C727,Dados!C745,Dados!C763)=0,0,SUM(Dados!B727,Dados!B745,Dados!B763)/SUM(Dados!C727,Dados!C745,Dados!C763)/12)</f>
        <v>0.0936406180503181</v>
      </c>
      <c r="F16" s="124">
        <f>IF(SUM(Dados!D727,Dados!D745,Dados!D763)=0,0,SUM(Dados!E727,Dados!E745,Dados!E763)/SUM(Dados!D727,Dados!D745,Dados!D763)*100)</f>
        <v>93.99624765478424</v>
      </c>
      <c r="G16" s="124">
        <f>IF(SUM(Dados!F727,Dados!F745,Dados!F763)=0,0,SUM(Dados!G727,Dados!G745,Dados!G763)/SUM(Dados!F727,Dados!F745,Dados!F763)*100)</f>
        <v>71.95767195767195</v>
      </c>
      <c r="H16" s="124">
        <f>IF(SUM(Dados!H727,Dados!H745,Dados!H763)=0,0,SUM(Dados!I727,Dados!I745,Dados!I763)/SUM(Dados!H727,Dados!H745,Dados!H763)*100)</f>
        <v>90.82278481012658</v>
      </c>
      <c r="I16" s="124">
        <f>IF(SUM(Dados!J727,Dados!J745,Dados!J763)=0,0,SUM(Dados!K727,Dados!K745,Dados!K763)/SUM(Dados!J727,Dados!J745,Dados!J763)*1000)</f>
        <v>0</v>
      </c>
      <c r="J16" s="124">
        <f>IF(SUM(Dados!L727,Dados!M727,Dados!L745,Dados!M745,Dados!L763,Dados!M763)=0,0,SUM(Dados!N727,Dados!O727,Dados!N745,Dados!O745,Dados!N763,Dados!O763)/SUM(Dados!L727,Dados!M727,Dados!L745,Dados!M745,Dados!L763,Dados!M763)*100)</f>
        <v>0</v>
      </c>
      <c r="K16" s="124">
        <f>IF(SUM(Dados!D673:G673,Dados!D691:G691,Dados!D709:G709)=0,0,SUM(Dados!P727,Dados!P745,Dados!P763)/SUM(Dados!D673:G673,Dados!D691:G691,Dados!D709:G709)*1000)</f>
        <v>9.174311926605505</v>
      </c>
      <c r="L16" s="124">
        <f>IF(SUM(Dados!D673:G673,Dados!D691:G691,Dados!D709:G709)=0,0,SUM(Dados!Q727,Dados!Q745,Dados!Q763)/SUM(Dados!D673:G673,Dados!D691:G691,Dados!D709:G709)*1000)</f>
        <v>2.293577981651376</v>
      </c>
      <c r="Z16" s="56"/>
      <c r="AA16" s="56"/>
      <c r="AB16" s="56"/>
      <c r="AC16" s="56"/>
    </row>
    <row r="17" spans="1:29" ht="12.75">
      <c r="A17" s="223">
        <f>Dados!A674</f>
        <v>2007</v>
      </c>
      <c r="B17" s="118" t="s">
        <v>317</v>
      </c>
      <c r="C17" s="119">
        <f>Dados!B674</f>
        <v>5754</v>
      </c>
      <c r="D17" s="120">
        <f>IF(POP2007=0,0,C17/POP2007*100)</f>
        <v>98.89996562392575</v>
      </c>
      <c r="E17" s="121">
        <f>IF(Dados!C728=0,0,Dados!B728/Dados!C728/12)</f>
        <v>0.08661518044163029</v>
      </c>
      <c r="F17" s="120">
        <f>IF(Dados!D728=0,0,Dados!E728/Dados!D728*100)</f>
        <v>96.83168316831683</v>
      </c>
      <c r="G17" s="120">
        <f>IF(Dados!F728=0,0,Dados!G728/Dados!F728*100)</f>
        <v>84.25655976676384</v>
      </c>
      <c r="H17" s="120">
        <f>IF(Dados!H728=0,0,Dados!I728/Dados!H728*100)</f>
        <v>94.57627118644068</v>
      </c>
      <c r="I17" s="120">
        <f>IF(Dados!J728=0,0,Dados!K728/Dados!J728*1000)</f>
        <v>0</v>
      </c>
      <c r="J17" s="120">
        <f>IF(SUM(Dados!L728,Dados!M728)=0,0,SUM(Dados!N728,Dados!O728)/SUM(Dados!L728,Dados!M728)*100)</f>
        <v>0</v>
      </c>
      <c r="K17" s="120">
        <f>IF(SUM(Dados!D674:G674)=0,0,Dados!P728/SUM(Dados!D674:G674)*1000)</f>
        <v>0</v>
      </c>
      <c r="L17" s="120">
        <f>IF(SUM(Dados!D674:G674)=0,0,Dados!Q728/SUM(Dados!D674:G674)*1000)</f>
        <v>2.5641025641025643</v>
      </c>
      <c r="Z17" s="56"/>
      <c r="AC17" s="56"/>
    </row>
    <row r="18" spans="1:29" ht="12.75">
      <c r="A18" s="224"/>
      <c r="B18" s="43" t="s">
        <v>318</v>
      </c>
      <c r="C18" s="55">
        <f>Dados!B692</f>
        <v>0</v>
      </c>
      <c r="D18" s="90">
        <f>IF(POP2007=0,0,C18/POP2007*100)</f>
        <v>0</v>
      </c>
      <c r="E18" s="122">
        <f>IF(Dados!C746=0,0,Dados!B746/Dados!C746/12)</f>
        <v>0</v>
      </c>
      <c r="F18" s="90">
        <f>IF(Dados!D746=0,0,Dados!E746/Dados!D746*100)</f>
        <v>0</v>
      </c>
      <c r="G18" s="90">
        <f>IF(Dados!F746=0,0,Dados!G746/Dados!F746*100)</f>
        <v>0</v>
      </c>
      <c r="H18" s="90">
        <f>IF(Dados!H746=0,0,Dados!I746/Dados!H746*100)</f>
        <v>0</v>
      </c>
      <c r="I18" s="90">
        <f>IF(Dados!J746=0,0,Dados!K746/Dados!J746*1000)</f>
        <v>0</v>
      </c>
      <c r="J18" s="90">
        <f>IF(SUM(Dados!L746,Dados!M746)=0,0,SUM(Dados!N746,Dados!O746)/SUM(Dados!L746,Dados!M746)*100)</f>
        <v>0</v>
      </c>
      <c r="K18" s="90">
        <f>IF(SUM(Dados!D692:G692)=0,0,Dados!P746/SUM(Dados!D692:G692)*1000)</f>
        <v>0</v>
      </c>
      <c r="L18" s="90">
        <f>IF(SUM(Dados!D692:G692)=0,0,Dados!Q746/SUM(Dados!D692:G692)*1000)</f>
        <v>0</v>
      </c>
      <c r="Z18" s="56"/>
      <c r="AC18" s="56"/>
    </row>
    <row r="19" spans="1:29" ht="12.75">
      <c r="A19" s="224"/>
      <c r="B19" s="43" t="s">
        <v>319</v>
      </c>
      <c r="C19" s="55">
        <f>Dados!B710</f>
        <v>0</v>
      </c>
      <c r="D19" s="90">
        <f>IF(POP2007=0,0,C19/POP2007*100)</f>
        <v>0</v>
      </c>
      <c r="E19" s="122">
        <f>IF(Dados!C764=0,0,Dados!B764/Dados!C764/12)</f>
        <v>0</v>
      </c>
      <c r="F19" s="90">
        <f>IF(Dados!D764=0,0,Dados!E764/Dados!D764*100)</f>
        <v>0</v>
      </c>
      <c r="G19" s="90">
        <f>IF(Dados!F764=0,0,Dados!G764/Dados!F764*100)</f>
        <v>0</v>
      </c>
      <c r="H19" s="90">
        <f>IF(Dados!H764=0,0,Dados!I764/Dados!H764*100)</f>
        <v>0</v>
      </c>
      <c r="I19" s="90">
        <f>IF(Dados!J764=0,0,Dados!K764/Dados!J764*1000)</f>
        <v>0</v>
      </c>
      <c r="J19" s="90">
        <f>IF(SUM(Dados!L764,Dados!M764)=0,0,SUM(Dados!N764,Dados!O764)/SUM(Dados!L764,Dados!M764)*100)</f>
        <v>0</v>
      </c>
      <c r="K19" s="90">
        <f>IF(SUM(Dados!D710:G710)=0,0,Dados!P764/SUM(Dados!D710:G710)*1000)</f>
        <v>0</v>
      </c>
      <c r="L19" s="90">
        <f>IF(SUM(Dados!D710:G710)=0,0,Dados!Q764/SUM(Dados!D710:G710)*1000)</f>
        <v>0</v>
      </c>
      <c r="Z19" s="56"/>
      <c r="AC19" s="56"/>
    </row>
    <row r="20" spans="1:29" ht="12.75">
      <c r="A20" s="225"/>
      <c r="B20" s="92" t="s">
        <v>18</v>
      </c>
      <c r="C20" s="123">
        <f>SUM(C17:C19)</f>
        <v>5754</v>
      </c>
      <c r="D20" s="124">
        <f>IF(POP2007=0,0,C20/POP2007*100)</f>
        <v>98.89996562392575</v>
      </c>
      <c r="E20" s="125">
        <f>IF(SUM(Dados!C728,Dados!C746,Dados!C764)=0,0,SUM(Dados!B728,Dados!B746,Dados!B764)/SUM(Dados!C728,Dados!C746,Dados!C764)/12)</f>
        <v>0.08661518044163029</v>
      </c>
      <c r="F20" s="124">
        <f>IF(SUM(Dados!D728,Dados!D746,Dados!D764)=0,0,SUM(Dados!E728,Dados!E746,Dados!E764)/SUM(Dados!D728,Dados!D746,Dados!D764)*100)</f>
        <v>96.83168316831683</v>
      </c>
      <c r="G20" s="124">
        <f>IF(SUM(Dados!F728,Dados!F746,Dados!F764)=0,0,SUM(Dados!G728,Dados!G746,Dados!G764)/SUM(Dados!F728,Dados!F746,Dados!F764)*100)</f>
        <v>84.25655976676384</v>
      </c>
      <c r="H20" s="124">
        <f>IF(SUM(Dados!H728,Dados!H746,Dados!H764)=0,0,SUM(Dados!I728,Dados!I746,Dados!I764)/SUM(Dados!H728,Dados!H746,Dados!H764)*100)</f>
        <v>94.57627118644068</v>
      </c>
      <c r="I20" s="124">
        <f>IF(SUM(Dados!J728,Dados!J746,Dados!J764)=0,0,SUM(Dados!K728,Dados!K746,Dados!K764)/SUM(Dados!J728,Dados!J746,Dados!J764)*1000)</f>
        <v>0</v>
      </c>
      <c r="J20" s="124">
        <f>IF(SUM(Dados!L728,Dados!M728,Dados!L746,Dados!M746,Dados!L764,Dados!M764)=0,0,SUM(Dados!N728,Dados!O728,Dados!N746,Dados!O746,Dados!N764,Dados!O764)/SUM(Dados!L728,Dados!M728,Dados!L746,Dados!M746,Dados!L764,Dados!M764)*100)</f>
        <v>0</v>
      </c>
      <c r="K20" s="124">
        <f>IF(SUM(Dados!D674:G674,Dados!D692:G692,Dados!D710:G710)=0,0,SUM(Dados!P728,Dados!P746,Dados!P764)/SUM(Dados!D674:G674,Dados!D692:G692,Dados!D710:G710)*1000)</f>
        <v>0</v>
      </c>
      <c r="L20" s="124">
        <f>IF(SUM(Dados!D674:G674,Dados!D692:G692,Dados!D710:G710)=0,0,SUM(Dados!Q728,Dados!Q746,Dados!Q764)/SUM(Dados!D674:G674,Dados!D692:G692,Dados!D710:G710)*1000)</f>
        <v>2.5641025641025643</v>
      </c>
      <c r="Z20" s="56"/>
      <c r="AC20" s="56"/>
    </row>
    <row r="21" spans="1:29" ht="12.75">
      <c r="A21" s="223">
        <f>Dados!A675</f>
        <v>2008</v>
      </c>
      <c r="B21" s="118" t="s">
        <v>317</v>
      </c>
      <c r="C21" s="119">
        <f>Dados!B675</f>
        <v>2192</v>
      </c>
      <c r="D21" s="120">
        <f>IF(POP2008=0,0,C21/POP2008*100)</f>
        <v>39.318385650224215</v>
      </c>
      <c r="E21" s="121">
        <f>IF(Dados!C729=0,0,Dados!B729/Dados!C729/12)</f>
        <v>0.09757498563971928</v>
      </c>
      <c r="F21" s="120">
        <f>IF(Dados!D729=0,0,Dados!E729/Dados!D729*100)</f>
        <v>95.84086799276673</v>
      </c>
      <c r="G21" s="120">
        <f>IF(Dados!F729=0,0,Dados!G729/Dados!F729*100)</f>
        <v>72.81553398058253</v>
      </c>
      <c r="H21" s="120">
        <f>IF(Dados!H729=0,0,Dados!I729/Dados!H729*100)</f>
        <v>95.75471698113208</v>
      </c>
      <c r="I21" s="120">
        <f>IF(Dados!J729=0,0,Dados!K729/Dados!J729*1000)</f>
        <v>0</v>
      </c>
      <c r="J21" s="120">
        <f>IF(SUM(Dados!L729,Dados!M729)=0,0,SUM(Dados!N729,Dados!O729)/SUM(Dados!L729,Dados!M729)*100)</f>
        <v>0</v>
      </c>
      <c r="K21" s="120">
        <f>IF(SUM(Dados!D675:G675)=0,0,Dados!P729/SUM(Dados!D675:G675)*1000)</f>
        <v>0</v>
      </c>
      <c r="L21" s="120">
        <f>IF(SUM(Dados!D675:G675)=0,0,Dados!Q729/SUM(Dados!D675:G675)*1000)</f>
        <v>0</v>
      </c>
      <c r="Z21" s="56"/>
      <c r="AC21" s="56"/>
    </row>
    <row r="22" spans="1:29" ht="12.75">
      <c r="A22" s="224"/>
      <c r="B22" s="43" t="s">
        <v>318</v>
      </c>
      <c r="C22" s="55">
        <f>Dados!B693</f>
        <v>4393</v>
      </c>
      <c r="D22" s="90">
        <f>IF(POP2008=0,0,C22/POP2008*100)</f>
        <v>78.79820627802691</v>
      </c>
      <c r="E22" s="122">
        <f>IF(Dados!C747=0,0,Dados!B747/Dados!C747/12)</f>
        <v>0.08656976304035129</v>
      </c>
      <c r="F22" s="90">
        <f>IF(Dados!D747=0,0,Dados!E747/Dados!D747*100)</f>
        <v>100</v>
      </c>
      <c r="G22" s="90">
        <f>IF(Dados!F747=0,0,Dados!G747/Dados!F747*100)</f>
        <v>66.66666666666666</v>
      </c>
      <c r="H22" s="90">
        <f>IF(Dados!H747=0,0,Dados!I747/Dados!H747*100)</f>
        <v>93.91304347826087</v>
      </c>
      <c r="I22" s="90">
        <f>IF(Dados!J747=0,0,Dados!K747/Dados!J747*1000)</f>
        <v>0</v>
      </c>
      <c r="J22" s="90">
        <f>IF(SUM(Dados!L747,Dados!M747)=0,0,SUM(Dados!N747,Dados!O747)/SUM(Dados!L747,Dados!M747)*100)</f>
        <v>0</v>
      </c>
      <c r="K22" s="90">
        <f>IF(SUM(Dados!D693:G693)=0,0,Dados!P747/SUM(Dados!D693:G693)*1000)</f>
        <v>0</v>
      </c>
      <c r="L22" s="90">
        <f>IF(SUM(Dados!D693:G693)=0,0,Dados!Q747/SUM(Dados!D693:G693)*1000)</f>
        <v>0</v>
      </c>
      <c r="AC22" s="56"/>
    </row>
    <row r="23" spans="1:29" ht="12.75">
      <c r="A23" s="224"/>
      <c r="B23" s="43" t="s">
        <v>319</v>
      </c>
      <c r="C23" s="55">
        <f>Dados!B711</f>
        <v>0</v>
      </c>
      <c r="D23" s="90">
        <f>IF(POP2008=0,0,C23/POP2008*100)</f>
        <v>0</v>
      </c>
      <c r="E23" s="122">
        <f>IF(Dados!C765=0,0,Dados!B765/Dados!C765/12)</f>
        <v>0</v>
      </c>
      <c r="F23" s="90">
        <f>IF(Dados!D765=0,0,Dados!E765/Dados!D765*100)</f>
        <v>0</v>
      </c>
      <c r="G23" s="90">
        <f>IF(Dados!F765=0,0,Dados!G765/Dados!F765*100)</f>
        <v>0</v>
      </c>
      <c r="H23" s="90">
        <f>IF(Dados!H765=0,0,Dados!I765/Dados!H765*100)</f>
        <v>0</v>
      </c>
      <c r="I23" s="90">
        <f>IF(Dados!J765=0,0,Dados!K765/Dados!J765*1000)</f>
        <v>0</v>
      </c>
      <c r="J23" s="90">
        <f>IF(SUM(Dados!L765,Dados!M765)=0,0,SUM(Dados!N765,Dados!O765)/SUM(Dados!L765,Dados!M765)*100)</f>
        <v>0</v>
      </c>
      <c r="K23" s="90">
        <f>IF(SUM(Dados!D711:G711)=0,0,Dados!P765/SUM(Dados!D711:G711)*1000)</f>
        <v>0</v>
      </c>
      <c r="L23" s="90">
        <f>IF(SUM(Dados!D711:G711)=0,0,Dados!Q765/SUM(Dados!D711:G711)*1000)</f>
        <v>0</v>
      </c>
      <c r="AC23" s="56"/>
    </row>
    <row r="24" spans="1:29" ht="12.75">
      <c r="A24" s="225"/>
      <c r="B24" s="92" t="s">
        <v>18</v>
      </c>
      <c r="C24" s="123">
        <f>SUM(C21:C23)</f>
        <v>6585</v>
      </c>
      <c r="D24" s="124">
        <f>IF(POP2008=0,0,C24/POP2008*100)</f>
        <v>118.11659192825113</v>
      </c>
      <c r="E24" s="125">
        <f>IF(SUM(Dados!C729,Dados!C747,Dados!C765)=0,0,SUM(Dados!B729,Dados!B747,Dados!B765)/SUM(Dados!C729,Dados!C747,Dados!C765)/12)</f>
        <v>0.09320031899366527</v>
      </c>
      <c r="F24" s="124">
        <f>IF(SUM(Dados!D729,Dados!D747,Dados!D765)=0,0,SUM(Dados!E729,Dados!E747,Dados!E765)/SUM(Dados!D729,Dados!D747,Dados!D765)*100)</f>
        <v>97.23557692307693</v>
      </c>
      <c r="G24" s="124">
        <f>IF(SUM(Dados!F729,Dados!F747,Dados!F765)=0,0,SUM(Dados!G729,Dados!G747,Dados!G765)/SUM(Dados!F729,Dados!F747,Dados!F765)*100)</f>
        <v>70.81967213114754</v>
      </c>
      <c r="H24" s="124">
        <f>IF(SUM(Dados!H729,Dados!H747,Dados!H765)=0,0,SUM(Dados!I729,Dados!I747,Dados!I765)/SUM(Dados!H729,Dados!H747,Dados!H765)*100)</f>
        <v>95.10703363914374</v>
      </c>
      <c r="I24" s="124">
        <f>IF(SUM(Dados!J729,Dados!J747,Dados!J765)=0,0,SUM(Dados!K729,Dados!K747,Dados!K765)/SUM(Dados!J729,Dados!J747,Dados!J765)*1000)</f>
        <v>0</v>
      </c>
      <c r="J24" s="124">
        <f>IF(SUM(Dados!L729,Dados!M729,Dados!L747,Dados!M747,Dados!L765,Dados!M765)=0,0,SUM(Dados!N729,Dados!O729,Dados!N747,Dados!O747,Dados!N765,Dados!O765)/SUM(Dados!L729,Dados!M729,Dados!L747,Dados!M747,Dados!L765,Dados!M765)*100)</f>
        <v>0</v>
      </c>
      <c r="K24" s="124">
        <f>IF(SUM(Dados!D675:G675,Dados!D693:G693,Dados!D711:G711)=0,0,SUM(Dados!P729,Dados!P747,Dados!P765)/SUM(Dados!D675:G675,Dados!D693:G693,Dados!D711:G711)*1000)</f>
        <v>0</v>
      </c>
      <c r="L24" s="124">
        <f>IF(SUM(Dados!D675:G675,Dados!D693:G693,Dados!D711:G711)=0,0,SUM(Dados!Q729,Dados!Q747,Dados!Q765)/SUM(Dados!D675:G675,Dados!D693:G693,Dados!D711:G711)*1000)</f>
        <v>0</v>
      </c>
      <c r="AC24" s="56"/>
    </row>
    <row r="25" spans="1:29" ht="12.75">
      <c r="A25" s="223">
        <f>Dados!A676</f>
        <v>2009</v>
      </c>
      <c r="B25" s="118" t="s">
        <v>317</v>
      </c>
      <c r="C25" s="119">
        <f>Dados!B676</f>
        <v>2854</v>
      </c>
      <c r="D25" s="120">
        <f>IF(POP2009=0,0,C25/POP2009*100)</f>
        <v>50.175808720112514</v>
      </c>
      <c r="E25" s="121">
        <f>IF(Dados!C730=0,0,Dados!B730/Dados!C730/12)</f>
        <v>0.09155430961598361</v>
      </c>
      <c r="F25" s="120">
        <f>IF(Dados!D730=0,0,Dados!E730/Dados!D730*100)</f>
        <v>100</v>
      </c>
      <c r="G25" s="120">
        <f>IF(Dados!F730=0,0,Dados!G730/Dados!F730*100)</f>
        <v>77.39130434782608</v>
      </c>
      <c r="H25" s="120">
        <f>IF(Dados!H730=0,0,Dados!I730/Dados!H730*100)</f>
        <v>100</v>
      </c>
      <c r="I25" s="120">
        <f>IF(Dados!J730=0,0,Dados!K730/Dados!J730*1000)</f>
        <v>0</v>
      </c>
      <c r="J25" s="120">
        <f>IF(SUM(Dados!L730,Dados!M730)=0,0,SUM(Dados!N730,Dados!O730)/SUM(Dados!L730,Dados!M730)*100)</f>
        <v>0</v>
      </c>
      <c r="K25" s="120">
        <f>IF(SUM(Dados!D676:G676)=0,0,Dados!P730/SUM(Dados!D676:G676)*1000)</f>
        <v>0</v>
      </c>
      <c r="L25" s="120">
        <f>IF(SUM(Dados!D676:G676)=0,0,Dados!Q730/SUM(Dados!D676:G676)*1000)</f>
        <v>0</v>
      </c>
      <c r="AC25" s="56"/>
    </row>
    <row r="26" spans="1:12" ht="12.75">
      <c r="A26" s="224"/>
      <c r="B26" s="43" t="s">
        <v>318</v>
      </c>
      <c r="C26" s="55">
        <f>Dados!B694</f>
        <v>4359</v>
      </c>
      <c r="D26" s="90">
        <f>IF(POP2009=0,0,C26/POP2009*100)</f>
        <v>76.63502109704642</v>
      </c>
      <c r="E26" s="122">
        <f>IF(Dados!C748=0,0,Dados!B748/Dados!C748/12)</f>
        <v>0.08987558987558987</v>
      </c>
      <c r="F26" s="90">
        <f>IF(Dados!D748=0,0,Dados!E748/Dados!D748*100)</f>
        <v>98.61111111111111</v>
      </c>
      <c r="G26" s="90">
        <f>IF(Dados!F748=0,0,Dados!G748/Dados!F748*100)</f>
        <v>72.25806451612902</v>
      </c>
      <c r="H26" s="90">
        <f>IF(Dados!H748=0,0,Dados!I748/Dados!H748*100)</f>
        <v>95.15151515151516</v>
      </c>
      <c r="I26" s="90">
        <f>IF(Dados!J748=0,0,Dados!K748/Dados!J748*1000)</f>
        <v>0</v>
      </c>
      <c r="J26" s="90">
        <f>IF(SUM(Dados!L748,Dados!M748)=0,0,SUM(Dados!N748,Dados!O748)/SUM(Dados!L748,Dados!M748)*100)</f>
        <v>0</v>
      </c>
      <c r="K26" s="90">
        <f>IF(SUM(Dados!D694:G694)=0,0,Dados!P748/SUM(Dados!D694:G694)*1000)</f>
        <v>0</v>
      </c>
      <c r="L26" s="90">
        <f>IF(SUM(Dados!D694:G694)=0,0,Dados!Q748/SUM(Dados!D694:G694)*1000)</f>
        <v>0</v>
      </c>
    </row>
    <row r="27" spans="1:12" ht="12.75">
      <c r="A27" s="224"/>
      <c r="B27" s="43" t="s">
        <v>319</v>
      </c>
      <c r="C27" s="55">
        <f>Dados!B712</f>
        <v>0</v>
      </c>
      <c r="D27" s="90">
        <f>IF(POP2009=0,0,C27/POP2009*100)</f>
        <v>0</v>
      </c>
      <c r="E27" s="122">
        <f>IF(Dados!C766=0,0,Dados!B766/Dados!C766/12)</f>
        <v>0</v>
      </c>
      <c r="F27" s="90">
        <f>IF(Dados!D766=0,0,Dados!E766/Dados!D766*100)</f>
        <v>0</v>
      </c>
      <c r="G27" s="90">
        <f>IF(Dados!F766=0,0,Dados!G766/Dados!F766*100)</f>
        <v>0</v>
      </c>
      <c r="H27" s="90">
        <f>IF(Dados!H766=0,0,Dados!I766/Dados!H766*100)</f>
        <v>0</v>
      </c>
      <c r="I27" s="90">
        <f>IF(Dados!J766=0,0,Dados!K766/Dados!J766*1000)</f>
        <v>0</v>
      </c>
      <c r="J27" s="90">
        <f>IF(SUM(Dados!L766,Dados!M766)=0,0,SUM(Dados!N766,Dados!O766)/SUM(Dados!L766,Dados!M766)*100)</f>
        <v>0</v>
      </c>
      <c r="K27" s="90">
        <f>IF(SUM(Dados!D712:G712)=0,0,Dados!P766/SUM(Dados!D712:G712)*1000)</f>
        <v>0</v>
      </c>
      <c r="L27" s="90">
        <f>IF(SUM(Dados!D712:G712)=0,0,Dados!Q766/SUM(Dados!D712:G712)*1000)</f>
        <v>0</v>
      </c>
    </row>
    <row r="28" spans="1:12" ht="12.75">
      <c r="A28" s="225"/>
      <c r="B28" s="92" t="s">
        <v>18</v>
      </c>
      <c r="C28" s="123">
        <f>SUM(C25:C27)</f>
        <v>7213</v>
      </c>
      <c r="D28" s="124">
        <f>IF(POP2009=0,0,C28/POP2009*100)</f>
        <v>126.81082981715892</v>
      </c>
      <c r="E28" s="125">
        <f>IF(SUM(Dados!C730,Dados!C748,Dados!C766)=0,0,SUM(Dados!B730,Dados!B748,Dados!B766)/SUM(Dados!C730,Dados!C748,Dados!C766)/12)</f>
        <v>0.09050678445347922</v>
      </c>
      <c r="F28" s="124">
        <f>IF(SUM(Dados!D730,Dados!D748,Dados!D766)=0,0,SUM(Dados!E730,Dados!E748,Dados!E766)/SUM(Dados!D730,Dados!D748,Dados!D766)*100)</f>
        <v>99.11242603550295</v>
      </c>
      <c r="G28" s="124">
        <f>IF(SUM(Dados!F730,Dados!F748,Dados!F766)=0,0,SUM(Dados!G730,Dados!G748,Dados!G766)/SUM(Dados!F730,Dados!F748,Dados!F766)*100)</f>
        <v>74.44444444444444</v>
      </c>
      <c r="H28" s="124">
        <f>IF(SUM(Dados!H730,Dados!H748,Dados!H766)=0,0,SUM(Dados!I730,Dados!I748,Dados!I766)/SUM(Dados!H730,Dados!H748,Dados!H766)*100)</f>
        <v>97.60479041916167</v>
      </c>
      <c r="I28" s="124">
        <f>IF(SUM(Dados!J730,Dados!J748,Dados!J766)=0,0,SUM(Dados!K730,Dados!K748,Dados!K766)/SUM(Dados!J730,Dados!J748,Dados!J766)*1000)</f>
        <v>0</v>
      </c>
      <c r="J28" s="124">
        <f>IF(SUM(Dados!L730,Dados!M730,Dados!L748,Dados!M748,Dados!L766,Dados!M766)=0,0,SUM(Dados!N730,Dados!O730,Dados!N748,Dados!O748,Dados!N766,Dados!O766)/SUM(Dados!L730,Dados!M730,Dados!L748,Dados!M748,Dados!L766,Dados!M766)*100)</f>
        <v>0</v>
      </c>
      <c r="K28" s="124">
        <f>IF(SUM(Dados!D676:G676,Dados!D694:G694,Dados!D712:G712)=0,0,SUM(Dados!P730,Dados!P748,Dados!P766)/SUM(Dados!D676:G676,Dados!D694:G694,Dados!D712:G712)*1000)</f>
        <v>0</v>
      </c>
      <c r="L28" s="124">
        <f>IF(SUM(Dados!D676:G676,Dados!D694:G694,Dados!D712:G712)=0,0,SUM(Dados!Q730,Dados!Q748,Dados!Q766)/SUM(Dados!D676:G676,Dados!D694:G694,Dados!D712:G712)*1000)</f>
        <v>0</v>
      </c>
    </row>
    <row r="29" ht="12.75">
      <c r="A29" t="s">
        <v>763</v>
      </c>
    </row>
    <row r="30" ht="12.75">
      <c r="A30" t="s">
        <v>320</v>
      </c>
    </row>
    <row r="31" ht="12.75">
      <c r="A31" t="s">
        <v>321</v>
      </c>
    </row>
    <row r="32" ht="12.75">
      <c r="A32" t="s">
        <v>322</v>
      </c>
    </row>
    <row r="33" spans="1:27" ht="12.75">
      <c r="A33" t="s">
        <v>323</v>
      </c>
      <c r="AA33" s="56"/>
    </row>
    <row r="34" spans="1:27" ht="12.75">
      <c r="A34" t="s">
        <v>342</v>
      </c>
      <c r="AA34" s="56"/>
    </row>
    <row r="35" spans="1:27" ht="12.75">
      <c r="A35" t="s">
        <v>343</v>
      </c>
      <c r="AA35" s="56"/>
    </row>
    <row r="36" spans="2:27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AA36" s="56"/>
    </row>
    <row r="37" ht="12.75">
      <c r="AA37" s="56"/>
    </row>
    <row r="38" ht="12.75">
      <c r="AA38" s="56"/>
    </row>
    <row r="39" ht="12.75">
      <c r="AA39" s="56"/>
    </row>
    <row r="40" spans="13:27" ht="12.75"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AA40" s="56"/>
    </row>
  </sheetData>
  <sheetProtection/>
  <mergeCells count="8">
    <mergeCell ref="A21:A24"/>
    <mergeCell ref="A1:L1"/>
    <mergeCell ref="A3:L3"/>
    <mergeCell ref="A25:A28"/>
    <mergeCell ref="A5:A8"/>
    <mergeCell ref="A9:A12"/>
    <mergeCell ref="A13:A16"/>
    <mergeCell ref="A17:A20"/>
  </mergeCells>
  <printOptions/>
  <pageMargins left="0.75" right="0.75" top="1" bottom="1" header="0.492125985" footer="0.49212598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M19"/>
  <sheetViews>
    <sheetView showGridLines="0" showRowColHeaders="0" zoomScalePageLayoutView="0" workbookViewId="0" topLeftCell="A1">
      <selection activeCell="A1" sqref="A1:D1"/>
    </sheetView>
  </sheetViews>
  <sheetFormatPr defaultColWidth="9.140625" defaultRowHeight="12.75"/>
  <cols>
    <col min="1" max="1" width="54.00390625" style="0" customWidth="1"/>
    <col min="2" max="4" width="18.8515625" style="0" customWidth="1"/>
    <col min="5" max="5" width="16.7109375" style="0" customWidth="1"/>
  </cols>
  <sheetData>
    <row r="1" spans="1:13" ht="12.75">
      <c r="A1" s="166" t="str">
        <f>Dados!C2</f>
        <v>Município: Passo de Torres - SC</v>
      </c>
      <c r="B1" s="166"/>
      <c r="C1" s="166"/>
      <c r="D1" s="166"/>
      <c r="E1" s="60"/>
      <c r="F1" s="60"/>
      <c r="G1" s="60"/>
      <c r="H1" s="60"/>
      <c r="I1" s="60"/>
      <c r="J1" s="60"/>
      <c r="K1" s="60"/>
      <c r="L1" s="60"/>
      <c r="M1" s="60"/>
    </row>
    <row r="2" ht="13.5" thickBot="1"/>
    <row r="3" spans="1:5" ht="12.75">
      <c r="A3" s="84" t="s">
        <v>172</v>
      </c>
      <c r="B3" s="126">
        <f>Dados!A779</f>
        <v>2006</v>
      </c>
      <c r="C3" s="126">
        <f>Dados!A780</f>
        <v>2007</v>
      </c>
      <c r="D3" s="126">
        <f>Dados!A781</f>
        <v>2008</v>
      </c>
      <c r="E3" s="126">
        <f>Dados!A782</f>
        <v>2009</v>
      </c>
    </row>
    <row r="4" spans="1:5" ht="12.75">
      <c r="A4" s="86" t="s">
        <v>272</v>
      </c>
      <c r="B4" s="103">
        <f>Dados!B779</f>
        <v>201.44</v>
      </c>
      <c r="C4" s="103">
        <f>Dados!B780</f>
        <v>253.11</v>
      </c>
      <c r="D4" s="103">
        <f>Dados!B781</f>
        <v>303.37</v>
      </c>
      <c r="E4" s="105">
        <f>Dados!B782</f>
        <v>338.19</v>
      </c>
    </row>
    <row r="5" spans="1:5" ht="12.75">
      <c r="A5" s="86" t="s">
        <v>273</v>
      </c>
      <c r="B5" s="103">
        <f>Dados!C779</f>
        <v>174.78</v>
      </c>
      <c r="C5" s="103">
        <f>Dados!C780</f>
        <v>215.5</v>
      </c>
      <c r="D5" s="103">
        <f>Dados!C781</f>
        <v>253.19</v>
      </c>
      <c r="E5" s="105">
        <f>Dados!C782</f>
        <v>247.15</v>
      </c>
    </row>
    <row r="6" spans="1:5" ht="12.75">
      <c r="A6" s="86" t="s">
        <v>274</v>
      </c>
      <c r="B6" s="103">
        <f>Dados!D779</f>
        <v>26.66</v>
      </c>
      <c r="C6" s="103">
        <f>Dados!D780</f>
        <v>37.6</v>
      </c>
      <c r="D6" s="103">
        <f>Dados!D781</f>
        <v>50.17</v>
      </c>
      <c r="E6" s="105">
        <f>Dados!D782</f>
        <v>59.41</v>
      </c>
    </row>
    <row r="7" spans="1:5" ht="12.75">
      <c r="A7" s="86"/>
      <c r="B7" s="87"/>
      <c r="C7" s="87"/>
      <c r="D7" s="87"/>
      <c r="E7" s="105"/>
    </row>
    <row r="8" spans="1:5" ht="12.75">
      <c r="A8" s="86" t="s">
        <v>275</v>
      </c>
      <c r="B8" s="41">
        <f>Dados!E779</f>
        <v>34.68</v>
      </c>
      <c r="C8" s="41">
        <f>Dados!E780</f>
        <v>42.02</v>
      </c>
      <c r="D8" s="41">
        <f>Dados!E781</f>
        <v>40.13</v>
      </c>
      <c r="E8" s="132">
        <f>Dados!E782</f>
        <v>44.59</v>
      </c>
    </row>
    <row r="9" spans="1:5" ht="12.75">
      <c r="A9" s="2" t="s">
        <v>276</v>
      </c>
      <c r="B9" s="41">
        <f>Dados!F779</f>
        <v>12.93</v>
      </c>
      <c r="C9" s="41">
        <f>Dados!F780</f>
        <v>4.06</v>
      </c>
      <c r="D9" s="41">
        <f>Dados!F781</f>
        <v>8.45</v>
      </c>
      <c r="E9" s="132">
        <f>Dados!F782</f>
        <v>6.31</v>
      </c>
    </row>
    <row r="10" spans="1:5" ht="12.75">
      <c r="A10" s="2" t="s">
        <v>277</v>
      </c>
      <c r="B10" s="41">
        <f>Dados!G779</f>
        <v>13.23</v>
      </c>
      <c r="C10" s="41">
        <f>Dados!G780</f>
        <v>14.86</v>
      </c>
      <c r="D10" s="41">
        <f>Dados!G781</f>
        <v>16.54</v>
      </c>
      <c r="E10" s="132">
        <f>Dados!G782</f>
        <v>17.57</v>
      </c>
    </row>
    <row r="11" spans="1:5" ht="12.75">
      <c r="A11" s="86" t="s">
        <v>278</v>
      </c>
      <c r="B11" s="41">
        <f>Dados!H779</f>
        <v>18.61</v>
      </c>
      <c r="C11" s="41">
        <f>Dados!H780</f>
        <v>18.72</v>
      </c>
      <c r="D11" s="41">
        <f>Dados!H781</f>
        <v>20.38</v>
      </c>
      <c r="E11" s="132">
        <f>Dados!H782</f>
        <v>19.52</v>
      </c>
    </row>
    <row r="12" spans="1:5" ht="12.75">
      <c r="A12" s="86" t="s">
        <v>289</v>
      </c>
      <c r="B12" s="41">
        <f>Dados!I779</f>
        <v>13.45</v>
      </c>
      <c r="C12" s="41">
        <f>Dados!I780</f>
        <v>20.89</v>
      </c>
      <c r="D12" s="41">
        <f>Dados!I781</f>
        <v>22.74</v>
      </c>
      <c r="E12" s="132">
        <f>Dados!I782</f>
        <v>17.5</v>
      </c>
    </row>
    <row r="13" spans="1:5" ht="12.75">
      <c r="A13" s="86"/>
      <c r="B13" s="41"/>
      <c r="C13" s="41"/>
      <c r="D13" s="41"/>
      <c r="E13" s="105"/>
    </row>
    <row r="14" spans="1:5" ht="12.75">
      <c r="A14" s="2" t="s">
        <v>279</v>
      </c>
      <c r="B14" s="103">
        <f>Dados!J779</f>
        <v>1133888.17</v>
      </c>
      <c r="C14" s="103">
        <f>Dados!J780</f>
        <v>1344760.78</v>
      </c>
      <c r="D14" s="103">
        <f>Dados!J781</f>
        <v>1691267.59</v>
      </c>
      <c r="E14" s="105">
        <f>Dados!J782</f>
        <v>1924305.07</v>
      </c>
    </row>
    <row r="15" spans="1:5" ht="12.75">
      <c r="A15" s="2" t="s">
        <v>280</v>
      </c>
      <c r="B15" s="103">
        <f>Dados!K779</f>
        <v>983840.1</v>
      </c>
      <c r="C15" s="103">
        <f>Dados!K780</f>
        <v>1144969.17</v>
      </c>
      <c r="D15" s="103">
        <f>Dados!K781</f>
        <v>1411551.01</v>
      </c>
      <c r="E15" s="105">
        <f>Dados!K782</f>
        <v>1406283</v>
      </c>
    </row>
    <row r="16" spans="1:5" ht="12.75">
      <c r="A16" s="2" t="s">
        <v>290</v>
      </c>
      <c r="B16" s="103">
        <f>Dados!L779</f>
        <v>5286551.35</v>
      </c>
      <c r="C16" s="103">
        <f>Dados!L780</f>
        <v>6114837.3</v>
      </c>
      <c r="D16" s="103">
        <f>Dados!L781</f>
        <v>6924796.23</v>
      </c>
      <c r="E16" s="105">
        <f>Dados!L782</f>
        <v>7205172.81</v>
      </c>
    </row>
    <row r="17" spans="1:5" ht="12.75">
      <c r="A17" s="2" t="s">
        <v>282</v>
      </c>
      <c r="B17" s="103">
        <f>Dados!M779</f>
        <v>150048.07</v>
      </c>
      <c r="C17" s="103">
        <f>Dados!M780</f>
        <v>199791.61</v>
      </c>
      <c r="D17" s="103">
        <f>Dados!M781</f>
        <v>279716.58</v>
      </c>
      <c r="E17" s="105">
        <f>Dados!M782</f>
        <v>338046.39</v>
      </c>
    </row>
    <row r="18" spans="1:5" ht="13.5" thickBot="1">
      <c r="A18" s="3" t="s">
        <v>281</v>
      </c>
      <c r="B18" s="88">
        <f>Dados!N779</f>
        <v>393271.63</v>
      </c>
      <c r="C18" s="88">
        <f>Dados!N780</f>
        <v>565026.49</v>
      </c>
      <c r="D18" s="88">
        <f>Dados!N781</f>
        <v>678667.39</v>
      </c>
      <c r="E18" s="106">
        <f>Dados!N782</f>
        <v>858008.14</v>
      </c>
    </row>
    <row r="19" ht="12.75">
      <c r="A19" t="s">
        <v>764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10" customWidth="1"/>
    <col min="2" max="2" width="18.57421875" style="0" customWidth="1"/>
    <col min="3" max="3" width="11.00390625" style="0" bestFit="1" customWidth="1"/>
    <col min="4" max="4" width="10.00390625" style="0" bestFit="1" customWidth="1"/>
    <col min="5" max="6" width="11.00390625" style="0" bestFit="1" customWidth="1"/>
    <col min="7" max="7" width="9.28125" style="0" bestFit="1" customWidth="1"/>
    <col min="8" max="8" width="9.421875" style="0" bestFit="1" customWidth="1"/>
    <col min="9" max="9" width="12.00390625" style="0" bestFit="1" customWidth="1"/>
    <col min="10" max="11" width="11.00390625" style="0" bestFit="1" customWidth="1"/>
    <col min="12" max="12" width="12.00390625" style="0" bestFit="1" customWidth="1"/>
    <col min="13" max="14" width="11.00390625" style="0" bestFit="1" customWidth="1"/>
    <col min="15" max="17" width="9.28125" style="0" bestFit="1" customWidth="1"/>
    <col min="18" max="21" width="10.00390625" style="0" bestFit="1" customWidth="1"/>
    <col min="22" max="28" width="9.28125" style="0" bestFit="1" customWidth="1"/>
  </cols>
  <sheetData>
    <row r="1" ht="12.75">
      <c r="A1" s="110" t="s">
        <v>136</v>
      </c>
    </row>
    <row r="2" spans="1:5" ht="12.75">
      <c r="A2" s="110" t="s">
        <v>137</v>
      </c>
      <c r="B2">
        <v>4212254</v>
      </c>
      <c r="C2" s="74" t="str">
        <f>CONCATENATE("Município: ",TRIM(B3)," - ",B4)</f>
        <v>Município: Passo de Torres - SC</v>
      </c>
      <c r="D2" s="73"/>
      <c r="E2" s="73"/>
    </row>
    <row r="3" spans="1:2" ht="12.75">
      <c r="A3" s="110" t="s">
        <v>138</v>
      </c>
      <c r="B3" t="s">
        <v>844</v>
      </c>
    </row>
    <row r="4" spans="1:2" ht="12.75">
      <c r="A4" s="110" t="s">
        <v>139</v>
      </c>
      <c r="B4" t="s">
        <v>845</v>
      </c>
    </row>
    <row r="5" spans="1:2" ht="12.75">
      <c r="A5" s="110" t="s">
        <v>140</v>
      </c>
      <c r="B5" t="s">
        <v>846</v>
      </c>
    </row>
    <row r="6" spans="1:2" ht="12.75">
      <c r="A6" s="110" t="s">
        <v>141</v>
      </c>
      <c r="B6">
        <v>42020</v>
      </c>
    </row>
    <row r="7" spans="1:2" ht="12.75">
      <c r="A7" s="110" t="s">
        <v>142</v>
      </c>
      <c r="B7" t="s">
        <v>847</v>
      </c>
    </row>
    <row r="8" spans="1:2" ht="12.75">
      <c r="A8" s="110" t="s">
        <v>285</v>
      </c>
      <c r="B8">
        <v>4206</v>
      </c>
    </row>
    <row r="9" spans="1:2" ht="12.75">
      <c r="A9" s="110" t="s">
        <v>286</v>
      </c>
      <c r="B9" t="s">
        <v>848</v>
      </c>
    </row>
    <row r="10" spans="1:2" ht="12.75">
      <c r="A10" s="110" t="s">
        <v>143</v>
      </c>
      <c r="B10">
        <v>4216</v>
      </c>
    </row>
    <row r="11" spans="1:2" ht="12.75">
      <c r="A11" s="110" t="s">
        <v>144</v>
      </c>
      <c r="B11" t="s">
        <v>847</v>
      </c>
    </row>
    <row r="12" spans="1:2" ht="12.75">
      <c r="A12" s="110" t="s">
        <v>145</v>
      </c>
      <c r="B12">
        <v>4290</v>
      </c>
    </row>
    <row r="13" spans="1:2" ht="12.75">
      <c r="A13" s="110" t="s">
        <v>146</v>
      </c>
      <c r="B13" t="s">
        <v>849</v>
      </c>
    </row>
    <row r="14" spans="1:2" ht="12.75">
      <c r="A14" s="110" t="s">
        <v>287</v>
      </c>
      <c r="B14">
        <v>4290</v>
      </c>
    </row>
    <row r="15" spans="1:2" ht="12.75">
      <c r="A15" s="110" t="s">
        <v>288</v>
      </c>
      <c r="B15" t="s">
        <v>850</v>
      </c>
    </row>
    <row r="16" spans="1:2" ht="12.75">
      <c r="A16" s="110" t="s">
        <v>147</v>
      </c>
      <c r="B16" t="s">
        <v>851</v>
      </c>
    </row>
    <row r="17" spans="1:2" ht="12.75">
      <c r="A17" s="110" t="s">
        <v>613</v>
      </c>
      <c r="B17" t="s">
        <v>851</v>
      </c>
    </row>
    <row r="18" spans="1:2" ht="12.75">
      <c r="A18" s="110" t="s">
        <v>614</v>
      </c>
      <c r="B18" t="s">
        <v>851</v>
      </c>
    </row>
    <row r="20" ht="12.75">
      <c r="A20" s="110" t="s">
        <v>148</v>
      </c>
    </row>
    <row r="21" spans="1:6" ht="12.75">
      <c r="A21" s="110" t="s">
        <v>149</v>
      </c>
      <c r="C21" s="23" t="str">
        <f>VLOOKUP(B21,E21:F26,2,FALSE)</f>
        <v>Não habilitado</v>
      </c>
      <c r="E21" s="16">
        <v>0</v>
      </c>
      <c r="F21" s="16" t="s">
        <v>37</v>
      </c>
    </row>
    <row r="22" spans="1:6" ht="12.75">
      <c r="A22" s="110" t="s">
        <v>150</v>
      </c>
      <c r="E22" s="16">
        <v>1</v>
      </c>
      <c r="F22" s="16" t="s">
        <v>34</v>
      </c>
    </row>
    <row r="23" spans="1:6" ht="12.75">
      <c r="A23" s="110" t="s">
        <v>151</v>
      </c>
      <c r="E23" s="16">
        <v>2</v>
      </c>
      <c r="F23" s="16" t="s">
        <v>15</v>
      </c>
    </row>
    <row r="24" spans="1:6" ht="12.75">
      <c r="A24" s="110" t="s">
        <v>152</v>
      </c>
      <c r="E24" s="16">
        <v>3</v>
      </c>
      <c r="F24" s="16" t="s">
        <v>35</v>
      </c>
    </row>
    <row r="25" spans="1:6" ht="12.75">
      <c r="A25" s="110" t="s">
        <v>153</v>
      </c>
      <c r="E25" s="16">
        <v>4</v>
      </c>
      <c r="F25" s="16" t="s">
        <v>36</v>
      </c>
    </row>
    <row r="26" spans="1:6" ht="12.75">
      <c r="A26" s="110" t="s">
        <v>154</v>
      </c>
      <c r="E26" s="16">
        <v>5</v>
      </c>
      <c r="F26" s="16" t="s">
        <v>38</v>
      </c>
    </row>
    <row r="27" ht="12.75">
      <c r="A27" s="110" t="s">
        <v>155</v>
      </c>
    </row>
    <row r="29" spans="1:7" ht="12.75">
      <c r="A29" s="110" t="s">
        <v>156</v>
      </c>
      <c r="G29" t="s">
        <v>157</v>
      </c>
    </row>
    <row r="30" ht="12.75">
      <c r="A30" s="129">
        <v>2009</v>
      </c>
    </row>
    <row r="31" spans="1:5" ht="12.75">
      <c r="A31" s="110" t="s">
        <v>123</v>
      </c>
      <c r="B31" t="s">
        <v>16</v>
      </c>
      <c r="C31" t="s">
        <v>17</v>
      </c>
      <c r="D31" t="s">
        <v>19</v>
      </c>
      <c r="E31" t="s">
        <v>18</v>
      </c>
    </row>
    <row r="32" spans="1:5" ht="12.75">
      <c r="A32" s="110" t="s">
        <v>200</v>
      </c>
      <c r="B32">
        <v>0</v>
      </c>
      <c r="C32">
        <v>0</v>
      </c>
      <c r="D32">
        <v>0</v>
      </c>
      <c r="E32">
        <v>0</v>
      </c>
    </row>
    <row r="33" spans="1:9" ht="12.75">
      <c r="A33" s="110" t="s">
        <v>188</v>
      </c>
      <c r="B33">
        <v>44</v>
      </c>
      <c r="C33">
        <v>41</v>
      </c>
      <c r="D33">
        <v>0</v>
      </c>
      <c r="E33">
        <v>85</v>
      </c>
      <c r="G33" t="s">
        <v>123</v>
      </c>
      <c r="H33" t="s">
        <v>16</v>
      </c>
      <c r="I33" t="s">
        <v>17</v>
      </c>
    </row>
    <row r="34" spans="1:9" ht="12.75">
      <c r="A34" s="110" t="s">
        <v>189</v>
      </c>
      <c r="B34">
        <v>178</v>
      </c>
      <c r="C34">
        <v>171</v>
      </c>
      <c r="D34">
        <v>0</v>
      </c>
      <c r="E34">
        <v>349</v>
      </c>
      <c r="G34" t="s">
        <v>131</v>
      </c>
      <c r="H34">
        <f>IF($E$46=0,0,SUM(B32:B35)/$E$46*100)</f>
        <v>7.928973277074543</v>
      </c>
      <c r="I34">
        <f>IF($E$46=0,0,-SUM(C32:C35)/$E$46*100)</f>
        <v>-7.700421940928271</v>
      </c>
    </row>
    <row r="35" spans="1:9" ht="12.75">
      <c r="A35" s="110" t="s">
        <v>190</v>
      </c>
      <c r="B35">
        <v>229</v>
      </c>
      <c r="C35">
        <v>226</v>
      </c>
      <c r="D35">
        <v>0</v>
      </c>
      <c r="E35">
        <v>455</v>
      </c>
      <c r="G35" t="s">
        <v>85</v>
      </c>
      <c r="H35">
        <f>IF($E$46=0,0,SUM(B36:B37)/$E$46*100)</f>
        <v>8.509142053445851</v>
      </c>
      <c r="I35">
        <f>IF($E$46=0,0,-SUM(C36:C37)/$E$46*100)</f>
        <v>-9.528832630098453</v>
      </c>
    </row>
    <row r="36" spans="1:9" ht="12.75">
      <c r="A36" s="110" t="s">
        <v>191</v>
      </c>
      <c r="B36">
        <v>227</v>
      </c>
      <c r="C36">
        <v>255</v>
      </c>
      <c r="D36">
        <v>0</v>
      </c>
      <c r="E36">
        <v>482</v>
      </c>
      <c r="G36" t="s">
        <v>124</v>
      </c>
      <c r="H36">
        <f aca="true" t="shared" si="0" ref="H36:H42">IF($E$46=0,0,B38/$E$46*100)</f>
        <v>8.59704641350211</v>
      </c>
      <c r="I36">
        <f aca="true" t="shared" si="1" ref="I36:I42">IF($E$46=0,0,-C38/$E$46*100)</f>
        <v>-8.860759493670885</v>
      </c>
    </row>
    <row r="37" spans="1:9" ht="12.75">
      <c r="A37" s="110" t="s">
        <v>192</v>
      </c>
      <c r="B37">
        <v>257</v>
      </c>
      <c r="C37">
        <v>287</v>
      </c>
      <c r="D37">
        <v>0</v>
      </c>
      <c r="E37">
        <v>544</v>
      </c>
      <c r="G37" t="s">
        <v>125</v>
      </c>
      <c r="H37">
        <f t="shared" si="0"/>
        <v>6.821378340365682</v>
      </c>
      <c r="I37">
        <f t="shared" si="1"/>
        <v>-7.348804500703235</v>
      </c>
    </row>
    <row r="38" spans="1:9" ht="12.75">
      <c r="A38" s="110" t="s">
        <v>193</v>
      </c>
      <c r="B38">
        <v>489</v>
      </c>
      <c r="C38">
        <v>504</v>
      </c>
      <c r="D38">
        <v>0</v>
      </c>
      <c r="E38">
        <v>993</v>
      </c>
      <c r="G38" t="s">
        <v>126</v>
      </c>
      <c r="H38">
        <f t="shared" si="0"/>
        <v>7.2257383966244735</v>
      </c>
      <c r="I38">
        <f t="shared" si="1"/>
        <v>-7.19057665260197</v>
      </c>
    </row>
    <row r="39" spans="1:9" ht="12.75">
      <c r="A39" s="110" t="s">
        <v>194</v>
      </c>
      <c r="B39">
        <v>388</v>
      </c>
      <c r="C39">
        <v>418</v>
      </c>
      <c r="D39">
        <v>0</v>
      </c>
      <c r="E39">
        <v>806</v>
      </c>
      <c r="G39" t="s">
        <v>127</v>
      </c>
      <c r="H39">
        <f t="shared" si="0"/>
        <v>4.940225035161744</v>
      </c>
      <c r="I39">
        <f t="shared" si="1"/>
        <v>-4.676511954992968</v>
      </c>
    </row>
    <row r="40" spans="1:9" ht="12.75">
      <c r="A40" s="110" t="s">
        <v>195</v>
      </c>
      <c r="B40">
        <v>411</v>
      </c>
      <c r="C40">
        <v>409</v>
      </c>
      <c r="D40">
        <v>0</v>
      </c>
      <c r="E40">
        <v>820</v>
      </c>
      <c r="G40" t="s">
        <v>128</v>
      </c>
      <c r="H40">
        <f t="shared" si="0"/>
        <v>3.0942334739803097</v>
      </c>
      <c r="I40">
        <f t="shared" si="1"/>
        <v>-3.0063291139240507</v>
      </c>
    </row>
    <row r="41" spans="1:9" ht="12.75">
      <c r="A41" s="110" t="s">
        <v>196</v>
      </c>
      <c r="B41">
        <v>281</v>
      </c>
      <c r="C41">
        <v>266</v>
      </c>
      <c r="D41">
        <v>0</v>
      </c>
      <c r="E41">
        <v>547</v>
      </c>
      <c r="G41" t="s">
        <v>129</v>
      </c>
      <c r="H41">
        <f t="shared" si="0"/>
        <v>1.7932489451476792</v>
      </c>
      <c r="I41">
        <f t="shared" si="1"/>
        <v>-1.3888888888888888</v>
      </c>
    </row>
    <row r="42" spans="1:9" ht="12.75">
      <c r="A42" s="110" t="s">
        <v>197</v>
      </c>
      <c r="B42">
        <v>176</v>
      </c>
      <c r="C42">
        <v>171</v>
      </c>
      <c r="D42">
        <v>0</v>
      </c>
      <c r="E42">
        <v>347</v>
      </c>
      <c r="G42" t="s">
        <v>130</v>
      </c>
      <c r="H42">
        <f t="shared" si="0"/>
        <v>0.5977496483825597</v>
      </c>
      <c r="I42">
        <f t="shared" si="1"/>
        <v>-0.7911392405063291</v>
      </c>
    </row>
    <row r="43" spans="1:9" ht="12.75">
      <c r="A43" s="110" t="s">
        <v>198</v>
      </c>
      <c r="B43">
        <v>102</v>
      </c>
      <c r="C43">
        <v>79</v>
      </c>
      <c r="D43">
        <v>0</v>
      </c>
      <c r="E43">
        <v>181</v>
      </c>
      <c r="G43" t="s">
        <v>18</v>
      </c>
      <c r="H43">
        <f>IF($E$46=0,0,B46/$E$46*100)</f>
        <v>49.507735583684955</v>
      </c>
      <c r="I43">
        <f>IF($E$46=0,0,-C46/$E$46*100)</f>
        <v>-50.492264416315045</v>
      </c>
    </row>
    <row r="44" spans="1:5" ht="12.75">
      <c r="A44" s="110" t="s">
        <v>199</v>
      </c>
      <c r="B44">
        <v>34</v>
      </c>
      <c r="C44">
        <v>45</v>
      </c>
      <c r="D44">
        <v>0</v>
      </c>
      <c r="E44">
        <v>79</v>
      </c>
    </row>
    <row r="45" spans="1:5" ht="12.75">
      <c r="A45" s="110" t="s">
        <v>20</v>
      </c>
      <c r="B45">
        <v>0</v>
      </c>
      <c r="C45">
        <v>0</v>
      </c>
      <c r="D45">
        <v>0</v>
      </c>
      <c r="E45">
        <v>0</v>
      </c>
    </row>
    <row r="46" spans="1:5" ht="12.75">
      <c r="A46" s="110" t="s">
        <v>18</v>
      </c>
      <c r="B46">
        <v>2816</v>
      </c>
      <c r="C46">
        <v>2872</v>
      </c>
      <c r="D46">
        <v>0</v>
      </c>
      <c r="E46">
        <v>5688</v>
      </c>
    </row>
    <row r="49" ht="12.75">
      <c r="A49" s="110" t="s">
        <v>21</v>
      </c>
    </row>
    <row r="50" ht="12.75">
      <c r="A50" s="110" t="s">
        <v>734</v>
      </c>
    </row>
    <row r="51" spans="1:31" ht="12.75">
      <c r="A51" s="110" t="s">
        <v>201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10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1933</v>
      </c>
      <c r="T52">
        <v>1998</v>
      </c>
      <c r="U52">
        <v>2062</v>
      </c>
      <c r="V52">
        <v>2210</v>
      </c>
      <c r="W52">
        <v>2310</v>
      </c>
      <c r="X52">
        <v>2386</v>
      </c>
      <c r="Y52">
        <v>2463</v>
      </c>
      <c r="Z52">
        <v>2543</v>
      </c>
      <c r="AA52">
        <v>2727</v>
      </c>
      <c r="AB52">
        <v>2824</v>
      </c>
      <c r="AC52">
        <v>2889</v>
      </c>
      <c r="AD52">
        <v>2767</v>
      </c>
      <c r="AE52">
        <v>2816</v>
      </c>
    </row>
    <row r="53" spans="1:31" ht="12.75">
      <c r="A53" s="110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1885</v>
      </c>
      <c r="T53">
        <v>1948</v>
      </c>
      <c r="U53">
        <v>2007</v>
      </c>
      <c r="V53">
        <v>2190</v>
      </c>
      <c r="W53">
        <v>2294</v>
      </c>
      <c r="X53">
        <v>2369</v>
      </c>
      <c r="Y53">
        <v>2449</v>
      </c>
      <c r="Z53">
        <v>2529</v>
      </c>
      <c r="AA53">
        <v>2713</v>
      </c>
      <c r="AB53">
        <v>2805</v>
      </c>
      <c r="AC53">
        <v>2929</v>
      </c>
      <c r="AD53">
        <v>2808</v>
      </c>
      <c r="AE53">
        <v>2872</v>
      </c>
    </row>
    <row r="54" spans="1:31" ht="12.75">
      <c r="A54" s="110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10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3818</v>
      </c>
      <c r="T55">
        <v>3946</v>
      </c>
      <c r="U55">
        <v>4069</v>
      </c>
      <c r="V55">
        <v>4400</v>
      </c>
      <c r="W55">
        <v>4604</v>
      </c>
      <c r="X55">
        <v>4755</v>
      </c>
      <c r="Y55">
        <v>4912</v>
      </c>
      <c r="Z55">
        <v>5072</v>
      </c>
      <c r="AA55">
        <v>5440</v>
      </c>
      <c r="AB55">
        <v>5629</v>
      </c>
      <c r="AC55">
        <v>5818</v>
      </c>
      <c r="AD55">
        <v>5575</v>
      </c>
      <c r="AE55">
        <v>5688</v>
      </c>
    </row>
    <row r="57" spans="1:6" ht="12.75">
      <c r="A57" s="110" t="s">
        <v>158</v>
      </c>
      <c r="F57" t="s">
        <v>158</v>
      </c>
    </row>
    <row r="58" spans="1:6" ht="12.75">
      <c r="A58" s="129">
        <v>1991</v>
      </c>
      <c r="F58" s="104">
        <v>2000</v>
      </c>
    </row>
    <row r="59" spans="1:9" ht="12.75">
      <c r="A59" s="110" t="s">
        <v>123</v>
      </c>
      <c r="B59" t="s">
        <v>24</v>
      </c>
      <c r="C59" t="s">
        <v>25</v>
      </c>
      <c r="D59" t="s">
        <v>18</v>
      </c>
      <c r="F59" t="s">
        <v>123</v>
      </c>
      <c r="G59" t="s">
        <v>24</v>
      </c>
      <c r="H59" t="s">
        <v>25</v>
      </c>
      <c r="I59" t="s">
        <v>18</v>
      </c>
    </row>
    <row r="60" spans="1:9" ht="12.75">
      <c r="A60" s="110" t="s">
        <v>200</v>
      </c>
      <c r="B60">
        <v>0</v>
      </c>
      <c r="C60">
        <v>0</v>
      </c>
      <c r="D60">
        <v>0</v>
      </c>
      <c r="F60" t="s">
        <v>200</v>
      </c>
      <c r="G60">
        <v>0</v>
      </c>
      <c r="H60">
        <v>0</v>
      </c>
      <c r="I60">
        <v>0</v>
      </c>
    </row>
    <row r="61" spans="1:9" ht="12.75">
      <c r="A61" s="110" t="s">
        <v>188</v>
      </c>
      <c r="B61">
        <v>0</v>
      </c>
      <c r="C61">
        <v>0</v>
      </c>
      <c r="D61">
        <v>0</v>
      </c>
      <c r="F61" t="s">
        <v>188</v>
      </c>
      <c r="G61">
        <v>0</v>
      </c>
      <c r="H61">
        <v>85</v>
      </c>
      <c r="I61">
        <v>85</v>
      </c>
    </row>
    <row r="62" spans="1:9" ht="12.75">
      <c r="A62" s="110" t="s">
        <v>189</v>
      </c>
      <c r="B62">
        <v>0</v>
      </c>
      <c r="C62">
        <v>0</v>
      </c>
      <c r="D62">
        <v>0</v>
      </c>
      <c r="F62" t="s">
        <v>189</v>
      </c>
      <c r="G62">
        <v>0</v>
      </c>
      <c r="H62">
        <v>343</v>
      </c>
      <c r="I62">
        <v>343</v>
      </c>
    </row>
    <row r="63" spans="1:9" ht="12.75">
      <c r="A63" s="110" t="s">
        <v>190</v>
      </c>
      <c r="B63">
        <v>0</v>
      </c>
      <c r="C63">
        <v>0</v>
      </c>
      <c r="D63">
        <v>0</v>
      </c>
      <c r="F63" t="s">
        <v>190</v>
      </c>
      <c r="G63">
        <v>326</v>
      </c>
      <c r="H63">
        <v>163</v>
      </c>
      <c r="I63">
        <v>489</v>
      </c>
    </row>
    <row r="64" spans="1:9" ht="12.75">
      <c r="A64" s="110" t="s">
        <v>191</v>
      </c>
      <c r="B64">
        <v>0</v>
      </c>
      <c r="C64">
        <v>0</v>
      </c>
      <c r="D64">
        <v>0</v>
      </c>
      <c r="F64" t="s">
        <v>191</v>
      </c>
      <c r="G64">
        <v>437</v>
      </c>
      <c r="H64">
        <v>7</v>
      </c>
      <c r="I64">
        <v>444</v>
      </c>
    </row>
    <row r="65" spans="1:9" ht="12.75">
      <c r="A65" s="110" t="s">
        <v>192</v>
      </c>
      <c r="B65">
        <v>0</v>
      </c>
      <c r="C65">
        <v>0</v>
      </c>
      <c r="D65">
        <v>0</v>
      </c>
      <c r="F65" t="s">
        <v>192</v>
      </c>
      <c r="G65">
        <v>421</v>
      </c>
      <c r="H65">
        <v>3</v>
      </c>
      <c r="I65">
        <v>424</v>
      </c>
    </row>
    <row r="66" spans="1:9" ht="12.75">
      <c r="A66" s="110" t="s">
        <v>193</v>
      </c>
      <c r="B66">
        <v>0</v>
      </c>
      <c r="C66">
        <v>0</v>
      </c>
      <c r="D66">
        <v>0</v>
      </c>
      <c r="F66" t="s">
        <v>193</v>
      </c>
      <c r="G66">
        <v>672</v>
      </c>
      <c r="H66">
        <v>22</v>
      </c>
      <c r="I66">
        <v>694</v>
      </c>
    </row>
    <row r="67" spans="1:9" ht="12.75">
      <c r="A67" s="110" t="s">
        <v>194</v>
      </c>
      <c r="B67">
        <v>0</v>
      </c>
      <c r="C67">
        <v>0</v>
      </c>
      <c r="D67">
        <v>0</v>
      </c>
      <c r="F67" t="s">
        <v>194</v>
      </c>
      <c r="G67">
        <v>711</v>
      </c>
      <c r="H67">
        <v>34</v>
      </c>
      <c r="I67">
        <v>745</v>
      </c>
    </row>
    <row r="68" spans="1:9" ht="12.75">
      <c r="A68" s="110" t="s">
        <v>195</v>
      </c>
      <c r="B68">
        <v>0</v>
      </c>
      <c r="C68">
        <v>0</v>
      </c>
      <c r="D68">
        <v>0</v>
      </c>
      <c r="F68" t="s">
        <v>195</v>
      </c>
      <c r="G68">
        <v>458</v>
      </c>
      <c r="H68">
        <v>31</v>
      </c>
      <c r="I68">
        <v>489</v>
      </c>
    </row>
    <row r="69" spans="1:9" ht="12.75">
      <c r="A69" s="110" t="s">
        <v>196</v>
      </c>
      <c r="B69">
        <v>0</v>
      </c>
      <c r="C69">
        <v>0</v>
      </c>
      <c r="D69">
        <v>0</v>
      </c>
      <c r="F69" t="s">
        <v>196</v>
      </c>
      <c r="G69">
        <v>284</v>
      </c>
      <c r="H69">
        <v>47</v>
      </c>
      <c r="I69">
        <v>331</v>
      </c>
    </row>
    <row r="70" spans="1:9" ht="12.75">
      <c r="A70" s="110" t="s">
        <v>197</v>
      </c>
      <c r="B70">
        <v>0</v>
      </c>
      <c r="C70">
        <v>0</v>
      </c>
      <c r="D70">
        <v>0</v>
      </c>
      <c r="F70" t="s">
        <v>197</v>
      </c>
      <c r="G70">
        <v>162</v>
      </c>
      <c r="H70">
        <v>44</v>
      </c>
      <c r="I70">
        <v>206</v>
      </c>
    </row>
    <row r="71" spans="1:9" ht="12.75">
      <c r="A71" s="110" t="s">
        <v>198</v>
      </c>
      <c r="B71">
        <v>0</v>
      </c>
      <c r="C71">
        <v>0</v>
      </c>
      <c r="D71">
        <v>0</v>
      </c>
      <c r="F71" t="s">
        <v>198</v>
      </c>
      <c r="G71">
        <v>60</v>
      </c>
      <c r="H71">
        <v>48</v>
      </c>
      <c r="I71">
        <v>108</v>
      </c>
    </row>
    <row r="72" spans="1:9" ht="12.75">
      <c r="A72" s="110" t="s">
        <v>199</v>
      </c>
      <c r="B72">
        <v>0</v>
      </c>
      <c r="C72">
        <v>0</v>
      </c>
      <c r="D72">
        <v>0</v>
      </c>
      <c r="F72" t="s">
        <v>199</v>
      </c>
      <c r="G72">
        <v>18</v>
      </c>
      <c r="H72">
        <v>24</v>
      </c>
      <c r="I72">
        <v>42</v>
      </c>
    </row>
    <row r="73" spans="1:9" ht="12.75">
      <c r="A73" s="110" t="s">
        <v>20</v>
      </c>
      <c r="B73">
        <v>0</v>
      </c>
      <c r="C73">
        <v>0</v>
      </c>
      <c r="D73">
        <v>0</v>
      </c>
      <c r="F73" t="s">
        <v>20</v>
      </c>
      <c r="G73">
        <v>0</v>
      </c>
      <c r="H73">
        <v>0</v>
      </c>
      <c r="I73">
        <v>0</v>
      </c>
    </row>
    <row r="74" spans="1:9" ht="12.75">
      <c r="A74" s="110" t="s">
        <v>18</v>
      </c>
      <c r="B74">
        <v>0</v>
      </c>
      <c r="C74">
        <v>0</v>
      </c>
      <c r="D74">
        <v>0</v>
      </c>
      <c r="F74" t="s">
        <v>18</v>
      </c>
      <c r="G74">
        <v>3549</v>
      </c>
      <c r="H74">
        <v>851</v>
      </c>
      <c r="I74">
        <v>4400</v>
      </c>
    </row>
    <row r="77" ht="12.75">
      <c r="A77" s="110" t="s">
        <v>159</v>
      </c>
    </row>
    <row r="78" ht="12.75">
      <c r="A78" s="110" t="s">
        <v>852</v>
      </c>
    </row>
    <row r="79" spans="1:31" ht="12.75">
      <c r="A79" s="110" t="s">
        <v>133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10" t="s">
        <v>206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196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10" t="s">
        <v>207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196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10" t="s">
        <v>208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10" t="s">
        <v>209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4141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10" t="s">
        <v>207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4083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10" t="s">
        <v>210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58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10" t="s">
        <v>211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50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10" t="s">
        <v>212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8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10" t="s">
        <v>213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28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10" t="s">
        <v>207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5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1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23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10" t="s">
        <v>211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10" t="s">
        <v>212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23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10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4365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10" t="s">
        <v>160</v>
      </c>
    </row>
    <row r="96" ht="12.75">
      <c r="A96" s="110" t="s">
        <v>852</v>
      </c>
    </row>
    <row r="97" spans="1:31" ht="12.75">
      <c r="A97" s="110" t="s">
        <v>214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10" t="s">
        <v>187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2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10" t="s">
        <v>215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4148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10" t="s">
        <v>216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80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10" t="s">
        <v>217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20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10" t="s">
        <v>218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13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10" t="s">
        <v>219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10" t="s">
        <v>220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10" t="s">
        <v>221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102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10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4365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10" t="s">
        <v>161</v>
      </c>
    </row>
    <row r="109" ht="12.75">
      <c r="A109" s="110" t="s">
        <v>852</v>
      </c>
    </row>
    <row r="110" spans="1:31" ht="12.75">
      <c r="A110" s="110" t="s">
        <v>134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10" t="s">
        <v>26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3728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10" t="s">
        <v>222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3728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10" t="s">
        <v>204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10" t="s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523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10" t="s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62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10" t="s">
        <v>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47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10" t="s">
        <v>225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42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10" t="s">
        <v>226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5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10" t="s">
        <v>227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5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10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4365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10" t="s">
        <v>162</v>
      </c>
    </row>
    <row r="123" ht="12.75">
      <c r="A123" s="110" t="s">
        <v>853</v>
      </c>
    </row>
    <row r="124" spans="1:7" ht="12.75">
      <c r="A124" s="110" t="s">
        <v>526</v>
      </c>
      <c r="B124" t="s">
        <v>540</v>
      </c>
      <c r="C124" t="s">
        <v>559</v>
      </c>
      <c r="D124" t="s">
        <v>541</v>
      </c>
      <c r="E124" t="s">
        <v>543</v>
      </c>
      <c r="F124" t="s">
        <v>560</v>
      </c>
      <c r="G124" t="s">
        <v>18</v>
      </c>
    </row>
    <row r="125" spans="1:7" ht="12.75">
      <c r="A125" t="s">
        <v>617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618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619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620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2.75">
      <c r="A129" t="s">
        <v>621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2.75">
      <c r="A130" t="s">
        <v>622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1</v>
      </c>
    </row>
    <row r="131" spans="1:7" ht="12.75">
      <c r="A131" t="s">
        <v>623</v>
      </c>
      <c r="B131">
        <v>0</v>
      </c>
      <c r="C131">
        <v>1</v>
      </c>
      <c r="D131">
        <v>0</v>
      </c>
      <c r="E131">
        <v>0</v>
      </c>
      <c r="F131">
        <v>0</v>
      </c>
      <c r="G131">
        <v>1</v>
      </c>
    </row>
    <row r="132" spans="1:7" ht="12.75">
      <c r="A132" t="s">
        <v>624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12.75">
      <c r="A133" t="s">
        <v>523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2.75">
      <c r="A134" t="s">
        <v>625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2.75">
      <c r="A135" t="s">
        <v>626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2.75">
      <c r="A136" t="s">
        <v>627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2.75">
      <c r="A137" t="s">
        <v>628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12.75">
      <c r="A138" t="s">
        <v>524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2.75">
      <c r="A139" t="s">
        <v>345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2.75">
      <c r="A140" t="s">
        <v>629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ht="12.75">
      <c r="A141" t="s">
        <v>630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2.75">
      <c r="A142" t="s">
        <v>631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2.75">
      <c r="A143" t="s">
        <v>632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</row>
    <row r="144" spans="1:7" ht="12.75">
      <c r="A144" t="s">
        <v>633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2.75">
      <c r="A145" t="s">
        <v>634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635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ht="12.75">
      <c r="A147" t="s">
        <v>636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1</v>
      </c>
    </row>
    <row r="148" spans="1:7" ht="12.75">
      <c r="A148" t="s">
        <v>637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638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2.75">
      <c r="A150" t="s">
        <v>639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2.75">
      <c r="A151" t="s">
        <v>525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3</v>
      </c>
      <c r="C152">
        <v>1</v>
      </c>
      <c r="D152">
        <v>0</v>
      </c>
      <c r="E152">
        <v>0</v>
      </c>
      <c r="F152">
        <v>0</v>
      </c>
      <c r="G152">
        <v>4</v>
      </c>
    </row>
    <row r="153" ht="12.75">
      <c r="A153"/>
    </row>
    <row r="156" spans="1:17" ht="12.75">
      <c r="A156" s="110" t="s">
        <v>534</v>
      </c>
      <c r="I156" t="s">
        <v>656</v>
      </c>
      <c r="Q156" t="s">
        <v>656</v>
      </c>
    </row>
    <row r="157" spans="1:17" ht="12.75">
      <c r="A157" s="110" t="s">
        <v>344</v>
      </c>
      <c r="I157" t="s">
        <v>344</v>
      </c>
      <c r="Q157" t="s">
        <v>344</v>
      </c>
    </row>
    <row r="158" spans="1:23" ht="12.75">
      <c r="A158" t="s">
        <v>73</v>
      </c>
      <c r="B158" t="s">
        <v>540</v>
      </c>
      <c r="C158" t="s">
        <v>542</v>
      </c>
      <c r="D158" t="s">
        <v>541</v>
      </c>
      <c r="E158" t="s">
        <v>543</v>
      </c>
      <c r="F158" t="s">
        <v>544</v>
      </c>
      <c r="G158" t="s">
        <v>18</v>
      </c>
      <c r="I158" t="s">
        <v>657</v>
      </c>
      <c r="J158" t="s">
        <v>540</v>
      </c>
      <c r="K158" t="s">
        <v>559</v>
      </c>
      <c r="L158" t="s">
        <v>541</v>
      </c>
      <c r="M158" t="s">
        <v>543</v>
      </c>
      <c r="N158" t="s">
        <v>661</v>
      </c>
      <c r="O158" t="s">
        <v>18</v>
      </c>
      <c r="Q158" t="s">
        <v>657</v>
      </c>
      <c r="R158" t="s">
        <v>540</v>
      </c>
      <c r="S158" t="s">
        <v>559</v>
      </c>
      <c r="T158" t="s">
        <v>541</v>
      </c>
      <c r="U158" t="s">
        <v>543</v>
      </c>
      <c r="V158" t="s">
        <v>661</v>
      </c>
      <c r="W158" t="s">
        <v>18</v>
      </c>
    </row>
    <row r="159" spans="1:23" ht="12.75">
      <c r="A159" t="s">
        <v>205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I159" t="s">
        <v>658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658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528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I160" t="s">
        <v>659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659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529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I161" t="s">
        <v>660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660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530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I162" t="s">
        <v>643</v>
      </c>
      <c r="J162">
        <v>1179</v>
      </c>
      <c r="K162">
        <v>666</v>
      </c>
      <c r="L162">
        <v>948</v>
      </c>
      <c r="M162">
        <v>2</v>
      </c>
      <c r="N162">
        <v>0</v>
      </c>
      <c r="O162">
        <v>2795</v>
      </c>
      <c r="Q162" t="s">
        <v>643</v>
      </c>
      <c r="R162">
        <v>1179</v>
      </c>
      <c r="S162">
        <v>666</v>
      </c>
      <c r="T162">
        <v>948</v>
      </c>
      <c r="U162">
        <v>2</v>
      </c>
      <c r="V162">
        <v>0</v>
      </c>
      <c r="W162">
        <v>2795</v>
      </c>
    </row>
    <row r="163" spans="1:23" ht="12.75">
      <c r="A163" t="s">
        <v>531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 t="s">
        <v>644</v>
      </c>
      <c r="J163">
        <v>2540</v>
      </c>
      <c r="K163">
        <v>943</v>
      </c>
      <c r="L163">
        <v>778</v>
      </c>
      <c r="M163">
        <v>0</v>
      </c>
      <c r="N163">
        <v>0</v>
      </c>
      <c r="O163">
        <v>4261</v>
      </c>
      <c r="Q163" t="s">
        <v>644</v>
      </c>
      <c r="R163">
        <v>2540</v>
      </c>
      <c r="S163">
        <v>943</v>
      </c>
      <c r="T163">
        <v>778</v>
      </c>
      <c r="U163">
        <v>0</v>
      </c>
      <c r="V163">
        <v>0</v>
      </c>
      <c r="W163">
        <v>4261</v>
      </c>
    </row>
    <row r="164" spans="1:23" ht="12.75">
      <c r="A164" t="s">
        <v>532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 t="s">
        <v>645</v>
      </c>
      <c r="J164">
        <v>1889</v>
      </c>
      <c r="K164">
        <v>914</v>
      </c>
      <c r="L164">
        <v>1081</v>
      </c>
      <c r="M164">
        <v>1</v>
      </c>
      <c r="N164">
        <v>0</v>
      </c>
      <c r="O164">
        <v>3885</v>
      </c>
      <c r="Q164" t="s">
        <v>645</v>
      </c>
      <c r="R164">
        <v>1889</v>
      </c>
      <c r="S164">
        <v>914</v>
      </c>
      <c r="T164">
        <v>1081</v>
      </c>
      <c r="U164">
        <v>1</v>
      </c>
      <c r="V164">
        <v>0</v>
      </c>
      <c r="W164">
        <v>3885</v>
      </c>
    </row>
    <row r="165" spans="1:23" ht="12.75">
      <c r="A165" t="s">
        <v>18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I165" t="s">
        <v>646</v>
      </c>
      <c r="J165">
        <v>1346</v>
      </c>
      <c r="K165">
        <v>1521</v>
      </c>
      <c r="L165">
        <v>5925</v>
      </c>
      <c r="M165">
        <v>0</v>
      </c>
      <c r="N165">
        <v>0</v>
      </c>
      <c r="O165">
        <v>8792</v>
      </c>
      <c r="Q165" t="s">
        <v>646</v>
      </c>
      <c r="R165">
        <v>1346</v>
      </c>
      <c r="S165">
        <v>1521</v>
      </c>
      <c r="T165">
        <v>5925</v>
      </c>
      <c r="U165">
        <v>0</v>
      </c>
      <c r="V165">
        <v>0</v>
      </c>
      <c r="W165">
        <v>8792</v>
      </c>
    </row>
    <row r="166" spans="1:23" ht="12.75">
      <c r="A166"/>
      <c r="I166" t="s">
        <v>647</v>
      </c>
      <c r="J166">
        <v>3575</v>
      </c>
      <c r="K166">
        <v>3585</v>
      </c>
      <c r="L166">
        <v>2212</v>
      </c>
      <c r="M166">
        <v>0</v>
      </c>
      <c r="N166">
        <v>0</v>
      </c>
      <c r="O166">
        <v>9372</v>
      </c>
      <c r="Q166" t="s">
        <v>647</v>
      </c>
      <c r="R166">
        <v>3575</v>
      </c>
      <c r="S166">
        <v>3585</v>
      </c>
      <c r="T166">
        <v>2212</v>
      </c>
      <c r="U166">
        <v>0</v>
      </c>
      <c r="V166">
        <v>0</v>
      </c>
      <c r="W166">
        <v>9372</v>
      </c>
    </row>
    <row r="167" spans="9:23" ht="12.75">
      <c r="I167" t="s">
        <v>648</v>
      </c>
      <c r="J167">
        <v>829</v>
      </c>
      <c r="K167">
        <v>1106</v>
      </c>
      <c r="L167">
        <v>491</v>
      </c>
      <c r="M167">
        <v>0</v>
      </c>
      <c r="N167">
        <v>0</v>
      </c>
      <c r="O167">
        <v>2426</v>
      </c>
      <c r="Q167" t="s">
        <v>648</v>
      </c>
      <c r="R167">
        <v>829</v>
      </c>
      <c r="S167">
        <v>1106</v>
      </c>
      <c r="T167">
        <v>491</v>
      </c>
      <c r="U167">
        <v>0</v>
      </c>
      <c r="V167">
        <v>0</v>
      </c>
      <c r="W167">
        <v>2426</v>
      </c>
    </row>
    <row r="168" spans="1:23" ht="12.75">
      <c r="A168" s="110" t="s">
        <v>535</v>
      </c>
      <c r="I168" t="s">
        <v>649</v>
      </c>
      <c r="J168">
        <v>398</v>
      </c>
      <c r="K168">
        <v>150</v>
      </c>
      <c r="L168">
        <v>989</v>
      </c>
      <c r="M168">
        <v>0</v>
      </c>
      <c r="N168">
        <v>0</v>
      </c>
      <c r="O168">
        <v>1537</v>
      </c>
      <c r="Q168" t="s">
        <v>649</v>
      </c>
      <c r="R168">
        <v>398</v>
      </c>
      <c r="S168">
        <v>150</v>
      </c>
      <c r="T168">
        <v>989</v>
      </c>
      <c r="U168">
        <v>0</v>
      </c>
      <c r="V168">
        <v>0</v>
      </c>
      <c r="W168">
        <v>1537</v>
      </c>
    </row>
    <row r="169" spans="1:23" ht="12.75">
      <c r="A169" s="110" t="s">
        <v>344</v>
      </c>
      <c r="I169" t="s">
        <v>650</v>
      </c>
      <c r="J169">
        <v>899</v>
      </c>
      <c r="K169">
        <v>435</v>
      </c>
      <c r="L169">
        <v>323</v>
      </c>
      <c r="M169">
        <v>0</v>
      </c>
      <c r="N169">
        <v>0</v>
      </c>
      <c r="O169">
        <v>1657</v>
      </c>
      <c r="Q169" t="s">
        <v>650</v>
      </c>
      <c r="R169">
        <v>899</v>
      </c>
      <c r="S169">
        <v>435</v>
      </c>
      <c r="T169">
        <v>323</v>
      </c>
      <c r="U169">
        <v>0</v>
      </c>
      <c r="V169">
        <v>0</v>
      </c>
      <c r="W169">
        <v>1657</v>
      </c>
    </row>
    <row r="170" spans="1:23" ht="12.75">
      <c r="A170" t="s">
        <v>73</v>
      </c>
      <c r="B170" t="s">
        <v>540</v>
      </c>
      <c r="C170" t="s">
        <v>542</v>
      </c>
      <c r="D170" t="s">
        <v>541</v>
      </c>
      <c r="E170" t="s">
        <v>543</v>
      </c>
      <c r="F170" t="s">
        <v>544</v>
      </c>
      <c r="G170" t="s">
        <v>18</v>
      </c>
      <c r="I170" t="s">
        <v>651</v>
      </c>
      <c r="J170">
        <v>238</v>
      </c>
      <c r="K170">
        <v>272</v>
      </c>
      <c r="L170">
        <v>116</v>
      </c>
      <c r="M170">
        <v>0</v>
      </c>
      <c r="N170">
        <v>0</v>
      </c>
      <c r="O170">
        <v>626</v>
      </c>
      <c r="Q170" t="s">
        <v>651</v>
      </c>
      <c r="R170">
        <v>238</v>
      </c>
      <c r="S170">
        <v>272</v>
      </c>
      <c r="T170">
        <v>116</v>
      </c>
      <c r="U170">
        <v>0</v>
      </c>
      <c r="V170">
        <v>0</v>
      </c>
      <c r="W170">
        <v>626</v>
      </c>
    </row>
    <row r="171" spans="1:23" ht="12.75">
      <c r="A171" t="s">
        <v>205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I171" t="s">
        <v>652</v>
      </c>
      <c r="J171">
        <v>564</v>
      </c>
      <c r="K171">
        <v>369</v>
      </c>
      <c r="L171">
        <v>1987</v>
      </c>
      <c r="M171">
        <v>0</v>
      </c>
      <c r="N171">
        <v>0</v>
      </c>
      <c r="O171">
        <v>2920</v>
      </c>
      <c r="Q171" t="s">
        <v>652</v>
      </c>
      <c r="R171">
        <v>564</v>
      </c>
      <c r="S171">
        <v>369</v>
      </c>
      <c r="T171">
        <v>1987</v>
      </c>
      <c r="U171">
        <v>0</v>
      </c>
      <c r="V171">
        <v>0</v>
      </c>
      <c r="W171">
        <v>2920</v>
      </c>
    </row>
    <row r="172" spans="1:23" ht="12.75">
      <c r="A172" t="s">
        <v>528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I172" t="s">
        <v>653</v>
      </c>
      <c r="J172">
        <v>1750</v>
      </c>
      <c r="K172">
        <v>1113</v>
      </c>
      <c r="L172">
        <v>578</v>
      </c>
      <c r="M172">
        <v>0</v>
      </c>
      <c r="N172">
        <v>0</v>
      </c>
      <c r="O172">
        <v>3441</v>
      </c>
      <c r="Q172" t="s">
        <v>653</v>
      </c>
      <c r="R172">
        <v>1750</v>
      </c>
      <c r="S172">
        <v>1113</v>
      </c>
      <c r="T172">
        <v>578</v>
      </c>
      <c r="U172">
        <v>0</v>
      </c>
      <c r="V172">
        <v>0</v>
      </c>
      <c r="W172">
        <v>3441</v>
      </c>
    </row>
    <row r="173" spans="1:23" ht="12.75">
      <c r="A173" t="s">
        <v>529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I173" t="s">
        <v>654</v>
      </c>
      <c r="J173">
        <v>331</v>
      </c>
      <c r="K173">
        <v>305</v>
      </c>
      <c r="L173">
        <v>190</v>
      </c>
      <c r="M173">
        <v>0</v>
      </c>
      <c r="N173">
        <v>0</v>
      </c>
      <c r="O173">
        <v>826</v>
      </c>
      <c r="Q173" t="s">
        <v>654</v>
      </c>
      <c r="R173">
        <v>331</v>
      </c>
      <c r="S173">
        <v>305</v>
      </c>
      <c r="T173">
        <v>190</v>
      </c>
      <c r="U173">
        <v>0</v>
      </c>
      <c r="V173">
        <v>0</v>
      </c>
      <c r="W173">
        <v>826</v>
      </c>
    </row>
    <row r="174" spans="1:23" ht="12.75">
      <c r="A174" t="s">
        <v>530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I174" t="s">
        <v>655</v>
      </c>
      <c r="J174">
        <v>204</v>
      </c>
      <c r="K174">
        <v>50</v>
      </c>
      <c r="L174">
        <v>10</v>
      </c>
      <c r="M174">
        <v>0</v>
      </c>
      <c r="N174">
        <v>0</v>
      </c>
      <c r="O174">
        <v>264</v>
      </c>
      <c r="Q174" t="s">
        <v>655</v>
      </c>
      <c r="R174">
        <v>204</v>
      </c>
      <c r="S174">
        <v>50</v>
      </c>
      <c r="T174">
        <v>10</v>
      </c>
      <c r="U174">
        <v>0</v>
      </c>
      <c r="V174">
        <v>0</v>
      </c>
      <c r="W174">
        <v>264</v>
      </c>
    </row>
    <row r="175" spans="1:23" ht="12.75">
      <c r="A175" t="s">
        <v>531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 t="s">
        <v>18</v>
      </c>
      <c r="J175">
        <v>15742</v>
      </c>
      <c r="K175">
        <v>11429</v>
      </c>
      <c r="L175">
        <v>15628</v>
      </c>
      <c r="M175">
        <v>3</v>
      </c>
      <c r="N175">
        <v>0</v>
      </c>
      <c r="O175">
        <v>42802</v>
      </c>
      <c r="Q175" t="s">
        <v>18</v>
      </c>
      <c r="R175">
        <v>15742</v>
      </c>
      <c r="S175">
        <v>11429</v>
      </c>
      <c r="T175">
        <v>15628</v>
      </c>
      <c r="U175">
        <v>3</v>
      </c>
      <c r="V175">
        <v>0</v>
      </c>
      <c r="W175">
        <v>42802</v>
      </c>
    </row>
    <row r="176" spans="1:7" ht="12.75">
      <c r="A176" t="s">
        <v>532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2.75">
      <c r="A177" t="s">
        <v>18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ht="12.75">
      <c r="A178"/>
    </row>
    <row r="180" ht="12.75">
      <c r="A180" t="s">
        <v>561</v>
      </c>
    </row>
    <row r="181" ht="12.75">
      <c r="A181" s="110" t="s">
        <v>344</v>
      </c>
    </row>
    <row r="182" spans="1:5" ht="12.75">
      <c r="A182" t="s">
        <v>556</v>
      </c>
      <c r="B182" t="s">
        <v>536</v>
      </c>
      <c r="C182" t="s">
        <v>548</v>
      </c>
      <c r="D182" t="s">
        <v>557</v>
      </c>
      <c r="E182" t="s">
        <v>558</v>
      </c>
    </row>
    <row r="183" spans="1:5" ht="12.75">
      <c r="A183" t="s">
        <v>540</v>
      </c>
      <c r="B183">
        <v>0</v>
      </c>
      <c r="C183">
        <v>0</v>
      </c>
      <c r="D183">
        <v>0</v>
      </c>
      <c r="E183">
        <v>0</v>
      </c>
    </row>
    <row r="184" spans="1:5" ht="12.75">
      <c r="A184" t="s">
        <v>559</v>
      </c>
      <c r="B184">
        <v>0</v>
      </c>
      <c r="C184">
        <v>0</v>
      </c>
      <c r="D184">
        <v>0</v>
      </c>
      <c r="E184">
        <v>0</v>
      </c>
    </row>
    <row r="185" spans="1:5" ht="12.75">
      <c r="A185" t="s">
        <v>541</v>
      </c>
      <c r="B185">
        <v>0</v>
      </c>
      <c r="C185">
        <v>0</v>
      </c>
      <c r="D185">
        <v>0</v>
      </c>
      <c r="E185">
        <v>0</v>
      </c>
    </row>
    <row r="186" spans="1:5" ht="12.75">
      <c r="A186" t="s">
        <v>543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560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0</v>
      </c>
      <c r="C188">
        <v>0</v>
      </c>
      <c r="D188">
        <v>0</v>
      </c>
      <c r="E188">
        <v>0</v>
      </c>
    </row>
    <row r="189" ht="12.75">
      <c r="A189"/>
    </row>
    <row r="190" ht="12.75">
      <c r="A190" t="s">
        <v>563</v>
      </c>
    </row>
    <row r="191" ht="12.75">
      <c r="A191" s="110" t="s">
        <v>853</v>
      </c>
    </row>
    <row r="192" spans="1:5" ht="12.75">
      <c r="A192" t="s">
        <v>556</v>
      </c>
      <c r="B192" t="s">
        <v>536</v>
      </c>
      <c r="C192" t="s">
        <v>548</v>
      </c>
      <c r="D192" t="s">
        <v>854</v>
      </c>
      <c r="E192" t="s">
        <v>855</v>
      </c>
    </row>
    <row r="193" spans="1:5" ht="12.75">
      <c r="A193" t="s">
        <v>540</v>
      </c>
      <c r="B193">
        <v>1</v>
      </c>
      <c r="C193">
        <v>0</v>
      </c>
      <c r="D193">
        <v>0</v>
      </c>
      <c r="E193">
        <v>0</v>
      </c>
    </row>
    <row r="194" spans="1:5" ht="12.75">
      <c r="A194" t="s">
        <v>559</v>
      </c>
      <c r="B194">
        <v>1</v>
      </c>
      <c r="C194">
        <v>0</v>
      </c>
      <c r="D194">
        <v>0</v>
      </c>
      <c r="E194">
        <v>0</v>
      </c>
    </row>
    <row r="195" spans="1:5" ht="12.75">
      <c r="A195" t="s">
        <v>541</v>
      </c>
      <c r="B195">
        <v>0</v>
      </c>
      <c r="C195">
        <v>0</v>
      </c>
      <c r="D195">
        <v>0</v>
      </c>
      <c r="E195">
        <v>0</v>
      </c>
    </row>
    <row r="196" spans="1:5" ht="12.75">
      <c r="A196" t="s">
        <v>543</v>
      </c>
      <c r="B196">
        <v>0</v>
      </c>
      <c r="C196">
        <v>0</v>
      </c>
      <c r="D196">
        <v>0</v>
      </c>
      <c r="E196">
        <v>0</v>
      </c>
    </row>
    <row r="197" spans="1:5" ht="12.75">
      <c r="A197" t="s">
        <v>560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2</v>
      </c>
      <c r="C198">
        <v>0</v>
      </c>
      <c r="D198">
        <v>0</v>
      </c>
      <c r="E198">
        <v>0</v>
      </c>
    </row>
    <row r="199" ht="12.75">
      <c r="A199"/>
    </row>
    <row r="200" ht="12.75">
      <c r="A200" t="s">
        <v>564</v>
      </c>
    </row>
    <row r="201" ht="12.75">
      <c r="A201" t="s">
        <v>562</v>
      </c>
    </row>
    <row r="202" spans="1:5" ht="12.75">
      <c r="A202" t="s">
        <v>556</v>
      </c>
      <c r="B202" t="s">
        <v>536</v>
      </c>
      <c r="C202" t="s">
        <v>548</v>
      </c>
      <c r="D202" t="s">
        <v>557</v>
      </c>
      <c r="E202" t="s">
        <v>558</v>
      </c>
    </row>
    <row r="203" spans="1:5" ht="12.75">
      <c r="A203" t="s">
        <v>540</v>
      </c>
      <c r="B203">
        <v>0</v>
      </c>
      <c r="C203">
        <v>0</v>
      </c>
      <c r="D203">
        <v>0</v>
      </c>
      <c r="E203">
        <v>0</v>
      </c>
    </row>
    <row r="204" spans="1:5" ht="12.75">
      <c r="A204" t="s">
        <v>559</v>
      </c>
      <c r="B204">
        <v>0</v>
      </c>
      <c r="C204">
        <v>0</v>
      </c>
      <c r="D204">
        <v>0</v>
      </c>
      <c r="E204">
        <v>0</v>
      </c>
    </row>
    <row r="205" spans="1:5" ht="12.75">
      <c r="A205" t="s">
        <v>541</v>
      </c>
      <c r="B205">
        <v>0</v>
      </c>
      <c r="C205">
        <v>0</v>
      </c>
      <c r="D205">
        <v>0</v>
      </c>
      <c r="E205">
        <v>0</v>
      </c>
    </row>
    <row r="206" spans="1:5" ht="12.75">
      <c r="A206" t="s">
        <v>543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560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0</v>
      </c>
      <c r="C208">
        <v>0</v>
      </c>
      <c r="D208">
        <v>0</v>
      </c>
      <c r="E208">
        <v>0</v>
      </c>
    </row>
    <row r="209" ht="12.75">
      <c r="A209"/>
    </row>
    <row r="210" ht="12.75">
      <c r="A210" t="s">
        <v>565</v>
      </c>
    </row>
    <row r="211" ht="12.75">
      <c r="A211" t="s">
        <v>562</v>
      </c>
    </row>
    <row r="212" spans="1:5" ht="12.75">
      <c r="A212" t="s">
        <v>556</v>
      </c>
      <c r="B212" t="s">
        <v>536</v>
      </c>
      <c r="C212" t="s">
        <v>548</v>
      </c>
      <c r="D212" t="s">
        <v>557</v>
      </c>
      <c r="E212" t="s">
        <v>558</v>
      </c>
    </row>
    <row r="213" spans="1:5" ht="12.75">
      <c r="A213" t="s">
        <v>540</v>
      </c>
      <c r="B213">
        <v>0</v>
      </c>
      <c r="C213">
        <v>0</v>
      </c>
      <c r="D213">
        <v>0</v>
      </c>
      <c r="E213">
        <v>0</v>
      </c>
    </row>
    <row r="214" spans="1:5" ht="12.75">
      <c r="A214" t="s">
        <v>559</v>
      </c>
      <c r="B214">
        <v>0</v>
      </c>
      <c r="C214">
        <v>0</v>
      </c>
      <c r="D214">
        <v>0</v>
      </c>
      <c r="E214">
        <v>0</v>
      </c>
    </row>
    <row r="215" spans="1:5" ht="12.75">
      <c r="A215" t="s">
        <v>541</v>
      </c>
      <c r="B215">
        <v>0</v>
      </c>
      <c r="C215">
        <v>0</v>
      </c>
      <c r="D215">
        <v>0</v>
      </c>
      <c r="E215">
        <v>0</v>
      </c>
    </row>
    <row r="216" spans="1:5" ht="12.75">
      <c r="A216" t="s">
        <v>543</v>
      </c>
      <c r="B216">
        <v>0</v>
      </c>
      <c r="C216">
        <v>0</v>
      </c>
      <c r="D216">
        <v>0</v>
      </c>
      <c r="E216">
        <v>0</v>
      </c>
    </row>
    <row r="217" spans="1:5" ht="12.75">
      <c r="A217" t="s">
        <v>560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0</v>
      </c>
      <c r="C218">
        <v>0</v>
      </c>
      <c r="D218">
        <v>0</v>
      </c>
      <c r="E218">
        <v>0</v>
      </c>
    </row>
    <row r="219" ht="12.75">
      <c r="A219"/>
    </row>
    <row r="220" ht="12.75">
      <c r="A220" t="s">
        <v>566</v>
      </c>
    </row>
    <row r="221" ht="12.75">
      <c r="A221" t="s">
        <v>853</v>
      </c>
    </row>
    <row r="222" spans="1:2" ht="12.75">
      <c r="A222" t="s">
        <v>556</v>
      </c>
      <c r="B222" t="s">
        <v>568</v>
      </c>
    </row>
    <row r="223" spans="1:2" ht="12.75">
      <c r="A223" t="s">
        <v>540</v>
      </c>
      <c r="B223">
        <v>1</v>
      </c>
    </row>
    <row r="224" spans="1:2" ht="12.75">
      <c r="A224" t="s">
        <v>559</v>
      </c>
      <c r="B224">
        <v>0</v>
      </c>
    </row>
    <row r="225" spans="1:2" ht="12.75">
      <c r="A225" t="s">
        <v>541</v>
      </c>
      <c r="B225">
        <v>0</v>
      </c>
    </row>
    <row r="226" spans="1:2" ht="12.75">
      <c r="A226" t="s">
        <v>543</v>
      </c>
      <c r="B226">
        <v>0</v>
      </c>
    </row>
    <row r="227" spans="1:2" ht="12.75">
      <c r="A227" t="s">
        <v>560</v>
      </c>
      <c r="B227">
        <v>0</v>
      </c>
    </row>
    <row r="228" spans="1:2" ht="12.75">
      <c r="A228" t="s">
        <v>18</v>
      </c>
      <c r="B228">
        <v>1</v>
      </c>
    </row>
    <row r="229" ht="12.75">
      <c r="A229"/>
    </row>
    <row r="230" ht="12.75">
      <c r="A230" t="s">
        <v>567</v>
      </c>
    </row>
    <row r="231" ht="12.75">
      <c r="A231" t="s">
        <v>562</v>
      </c>
    </row>
    <row r="232" spans="1:5" ht="12.75">
      <c r="A232" t="s">
        <v>556</v>
      </c>
      <c r="B232" t="s">
        <v>536</v>
      </c>
      <c r="C232" t="s">
        <v>548</v>
      </c>
      <c r="D232" t="s">
        <v>557</v>
      </c>
      <c r="E232" t="s">
        <v>558</v>
      </c>
    </row>
    <row r="233" spans="1:5" ht="12.75">
      <c r="A233" t="s">
        <v>540</v>
      </c>
      <c r="B233">
        <v>0</v>
      </c>
      <c r="C233">
        <v>0</v>
      </c>
      <c r="D233">
        <v>0</v>
      </c>
      <c r="E233">
        <v>0</v>
      </c>
    </row>
    <row r="234" spans="1:5" ht="12.75">
      <c r="A234" t="s">
        <v>559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541</v>
      </c>
      <c r="B235">
        <v>0</v>
      </c>
      <c r="C235">
        <v>0</v>
      </c>
      <c r="D235">
        <v>0</v>
      </c>
      <c r="E235">
        <v>0</v>
      </c>
    </row>
    <row r="236" spans="1:5" ht="12.75">
      <c r="A236" t="s">
        <v>543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560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0</v>
      </c>
      <c r="C238">
        <v>0</v>
      </c>
      <c r="D238">
        <v>0</v>
      </c>
      <c r="E238">
        <v>0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589</v>
      </c>
    </row>
    <row r="251" ht="12.75">
      <c r="A251" t="s">
        <v>853</v>
      </c>
    </row>
    <row r="252" spans="1:4" ht="12.75">
      <c r="A252" t="s">
        <v>569</v>
      </c>
      <c r="B252" t="s">
        <v>18</v>
      </c>
      <c r="C252" t="s">
        <v>593</v>
      </c>
      <c r="D252" t="s">
        <v>591</v>
      </c>
    </row>
    <row r="253" spans="1:4" ht="12.75">
      <c r="A253" t="s">
        <v>570</v>
      </c>
      <c r="B253">
        <v>8</v>
      </c>
      <c r="C253">
        <v>8</v>
      </c>
      <c r="D253">
        <v>0</v>
      </c>
    </row>
    <row r="254" spans="1:4" ht="12.75">
      <c r="A254" t="s">
        <v>571</v>
      </c>
      <c r="B254">
        <v>0</v>
      </c>
      <c r="C254">
        <v>0</v>
      </c>
      <c r="D254">
        <v>0</v>
      </c>
    </row>
    <row r="255" spans="1:4" ht="12.75">
      <c r="A255" t="s">
        <v>572</v>
      </c>
      <c r="B255">
        <v>0</v>
      </c>
      <c r="C255">
        <v>0</v>
      </c>
      <c r="D255">
        <v>0</v>
      </c>
    </row>
    <row r="256" spans="1:4" ht="12.75">
      <c r="A256" t="s">
        <v>573</v>
      </c>
      <c r="B256">
        <v>3</v>
      </c>
      <c r="C256">
        <v>3</v>
      </c>
      <c r="D256">
        <v>0</v>
      </c>
    </row>
    <row r="257" spans="1:4" ht="12.75">
      <c r="A257" t="s">
        <v>574</v>
      </c>
      <c r="B257">
        <v>1</v>
      </c>
      <c r="C257">
        <v>1</v>
      </c>
      <c r="D257">
        <v>0</v>
      </c>
    </row>
    <row r="258" spans="1:4" ht="12.75">
      <c r="A258" t="s">
        <v>575</v>
      </c>
      <c r="B258">
        <v>1</v>
      </c>
      <c r="C258">
        <v>1</v>
      </c>
      <c r="D258">
        <v>0</v>
      </c>
    </row>
    <row r="259" spans="1:4" ht="12.75">
      <c r="A259" t="s">
        <v>576</v>
      </c>
      <c r="B259">
        <v>2</v>
      </c>
      <c r="C259">
        <v>2</v>
      </c>
      <c r="D259">
        <v>0</v>
      </c>
    </row>
    <row r="260" spans="1:4" ht="12.75">
      <c r="A260" t="s">
        <v>577</v>
      </c>
      <c r="B260">
        <v>1</v>
      </c>
      <c r="C260">
        <v>1</v>
      </c>
      <c r="D260">
        <v>0</v>
      </c>
    </row>
    <row r="261" spans="1:4" ht="12.75">
      <c r="A261" t="s">
        <v>578</v>
      </c>
      <c r="B261">
        <v>0</v>
      </c>
      <c r="C261">
        <v>0</v>
      </c>
      <c r="D261">
        <v>0</v>
      </c>
    </row>
    <row r="262" spans="1:4" ht="12.75">
      <c r="A262" t="s">
        <v>579</v>
      </c>
      <c r="B262">
        <v>2</v>
      </c>
      <c r="C262">
        <v>2</v>
      </c>
      <c r="D262">
        <v>0</v>
      </c>
    </row>
    <row r="263" spans="1:4" ht="12.75">
      <c r="A263" t="s">
        <v>580</v>
      </c>
      <c r="B263">
        <v>2</v>
      </c>
      <c r="C263">
        <v>2</v>
      </c>
      <c r="D263">
        <v>0</v>
      </c>
    </row>
    <row r="264" spans="1:4" ht="12.75">
      <c r="A264" t="s">
        <v>581</v>
      </c>
      <c r="B264">
        <v>2</v>
      </c>
      <c r="C264">
        <v>2</v>
      </c>
      <c r="D264">
        <v>0</v>
      </c>
    </row>
    <row r="265" spans="1:4" ht="12.75">
      <c r="A265" t="s">
        <v>582</v>
      </c>
      <c r="B265">
        <v>1</v>
      </c>
      <c r="C265">
        <v>1</v>
      </c>
      <c r="D265">
        <v>0</v>
      </c>
    </row>
    <row r="266" spans="1:4" ht="12.75">
      <c r="A266" t="s">
        <v>583</v>
      </c>
      <c r="B266">
        <v>0</v>
      </c>
      <c r="C266">
        <v>0</v>
      </c>
      <c r="D266">
        <v>0</v>
      </c>
    </row>
    <row r="267" spans="1:4" ht="12.75">
      <c r="A267" t="s">
        <v>584</v>
      </c>
      <c r="B267">
        <v>1</v>
      </c>
      <c r="C267">
        <v>1</v>
      </c>
      <c r="D267">
        <v>0</v>
      </c>
    </row>
    <row r="268" spans="1:4" ht="12.75">
      <c r="A268" t="s">
        <v>585</v>
      </c>
      <c r="B268">
        <v>1</v>
      </c>
      <c r="C268">
        <v>1</v>
      </c>
      <c r="D268">
        <v>0</v>
      </c>
    </row>
    <row r="269" spans="1:4" ht="12.75">
      <c r="A269" t="s">
        <v>586</v>
      </c>
      <c r="B269">
        <v>2</v>
      </c>
      <c r="C269">
        <v>2</v>
      </c>
      <c r="D269">
        <v>0</v>
      </c>
    </row>
    <row r="270" spans="1:4" ht="12.75">
      <c r="A270" t="s">
        <v>587</v>
      </c>
      <c r="B270">
        <v>4</v>
      </c>
      <c r="C270">
        <v>4</v>
      </c>
      <c r="D270">
        <v>0</v>
      </c>
    </row>
    <row r="271" spans="1:4" ht="12.75">
      <c r="A271" t="s">
        <v>588</v>
      </c>
      <c r="B271">
        <v>3</v>
      </c>
      <c r="C271">
        <v>3</v>
      </c>
      <c r="D271">
        <v>0</v>
      </c>
    </row>
    <row r="272" spans="1:4" ht="12.75">
      <c r="A272" t="s">
        <v>18</v>
      </c>
      <c r="B272">
        <v>26</v>
      </c>
      <c r="C272">
        <v>26</v>
      </c>
      <c r="D272">
        <v>0</v>
      </c>
    </row>
    <row r="273" ht="12.75">
      <c r="A273"/>
    </row>
    <row r="274" spans="1:7" ht="12.75">
      <c r="A274" t="s">
        <v>595</v>
      </c>
      <c r="G274" t="s">
        <v>671</v>
      </c>
    </row>
    <row r="275" spans="1:7" ht="12.75">
      <c r="A275" t="s">
        <v>853</v>
      </c>
      <c r="G275" t="s">
        <v>853</v>
      </c>
    </row>
    <row r="276" spans="1:10" ht="12.75">
      <c r="A276" t="s">
        <v>596</v>
      </c>
      <c r="B276" t="s">
        <v>597</v>
      </c>
      <c r="C276" t="s">
        <v>856</v>
      </c>
      <c r="D276" t="s">
        <v>857</v>
      </c>
      <c r="G276" t="s">
        <v>671</v>
      </c>
      <c r="H276" t="s">
        <v>597</v>
      </c>
      <c r="I276" t="s">
        <v>856</v>
      </c>
      <c r="J276" t="s">
        <v>857</v>
      </c>
    </row>
    <row r="277" spans="1:10" ht="12.75">
      <c r="A277" t="s">
        <v>598</v>
      </c>
      <c r="B277">
        <v>0</v>
      </c>
      <c r="C277">
        <v>0</v>
      </c>
      <c r="D277">
        <v>0</v>
      </c>
      <c r="G277" t="s">
        <v>663</v>
      </c>
      <c r="H277">
        <v>0</v>
      </c>
      <c r="I277">
        <v>0</v>
      </c>
      <c r="J277">
        <v>0</v>
      </c>
    </row>
    <row r="278" spans="1:10" ht="12.75">
      <c r="A278" t="s">
        <v>599</v>
      </c>
      <c r="B278">
        <v>0</v>
      </c>
      <c r="C278">
        <v>0</v>
      </c>
      <c r="D278">
        <v>0</v>
      </c>
      <c r="G278" t="s">
        <v>664</v>
      </c>
      <c r="H278">
        <v>0</v>
      </c>
      <c r="I278">
        <v>0</v>
      </c>
      <c r="J278">
        <v>0</v>
      </c>
    </row>
    <row r="279" spans="1:10" ht="12.75">
      <c r="A279" t="s">
        <v>600</v>
      </c>
      <c r="B279">
        <v>0</v>
      </c>
      <c r="C279">
        <v>0</v>
      </c>
      <c r="D279">
        <v>0</v>
      </c>
      <c r="G279" t="s">
        <v>665</v>
      </c>
      <c r="H279">
        <v>0</v>
      </c>
      <c r="I279">
        <v>0</v>
      </c>
      <c r="J279">
        <v>0</v>
      </c>
    </row>
    <row r="280" spans="1:10" ht="12.75">
      <c r="A280" t="s">
        <v>601</v>
      </c>
      <c r="B280">
        <v>0</v>
      </c>
      <c r="C280">
        <v>0</v>
      </c>
      <c r="D280">
        <v>0</v>
      </c>
      <c r="G280" t="s">
        <v>666</v>
      </c>
      <c r="H280">
        <v>1</v>
      </c>
      <c r="I280">
        <v>1</v>
      </c>
      <c r="J280">
        <v>1</v>
      </c>
    </row>
    <row r="281" spans="1:10" ht="12.75">
      <c r="A281" t="s">
        <v>602</v>
      </c>
      <c r="B281">
        <v>0</v>
      </c>
      <c r="C281">
        <v>0</v>
      </c>
      <c r="D281">
        <v>0</v>
      </c>
      <c r="G281" t="s">
        <v>667</v>
      </c>
      <c r="H281">
        <v>0</v>
      </c>
      <c r="I281">
        <v>0</v>
      </c>
      <c r="J281">
        <v>0</v>
      </c>
    </row>
    <row r="282" spans="1:10" ht="12.75">
      <c r="A282" t="s">
        <v>603</v>
      </c>
      <c r="B282">
        <v>1</v>
      </c>
      <c r="C282">
        <v>1</v>
      </c>
      <c r="D282">
        <v>1</v>
      </c>
      <c r="G282" t="s">
        <v>668</v>
      </c>
      <c r="H282">
        <v>1</v>
      </c>
      <c r="I282">
        <v>1</v>
      </c>
      <c r="J282">
        <v>1</v>
      </c>
    </row>
    <row r="283" spans="1:10" ht="12.75">
      <c r="A283" t="s">
        <v>18</v>
      </c>
      <c r="B283">
        <v>1</v>
      </c>
      <c r="C283">
        <v>1</v>
      </c>
      <c r="D283">
        <v>1</v>
      </c>
      <c r="G283" t="s">
        <v>669</v>
      </c>
      <c r="H283">
        <v>0</v>
      </c>
      <c r="I283">
        <v>0</v>
      </c>
      <c r="J283">
        <v>0</v>
      </c>
    </row>
    <row r="284" spans="1:10" ht="12.75">
      <c r="A284"/>
      <c r="G284" t="s">
        <v>18</v>
      </c>
      <c r="H284">
        <v>2</v>
      </c>
      <c r="I284">
        <v>2</v>
      </c>
      <c r="J284">
        <v>2</v>
      </c>
    </row>
    <row r="321" ht="12.75">
      <c r="A321" s="110" t="s">
        <v>165</v>
      </c>
    </row>
    <row r="322" ht="12.75">
      <c r="A322" s="129">
        <v>2009</v>
      </c>
    </row>
    <row r="323" spans="1:5" ht="12.75">
      <c r="A323" t="s">
        <v>73</v>
      </c>
      <c r="B323" t="s">
        <v>71</v>
      </c>
      <c r="C323" t="s">
        <v>745</v>
      </c>
      <c r="D323" t="s">
        <v>746</v>
      </c>
      <c r="E323" t="s">
        <v>79</v>
      </c>
    </row>
    <row r="324" spans="1:5" ht="12.75">
      <c r="A324" t="s">
        <v>246</v>
      </c>
      <c r="B324">
        <v>0</v>
      </c>
      <c r="C324">
        <v>0</v>
      </c>
      <c r="D324">
        <v>0</v>
      </c>
      <c r="E324">
        <v>0</v>
      </c>
    </row>
    <row r="325" spans="1:5" ht="12.75">
      <c r="A325" t="s">
        <v>74</v>
      </c>
      <c r="B325">
        <v>0</v>
      </c>
      <c r="C325">
        <v>0</v>
      </c>
      <c r="D325">
        <v>0</v>
      </c>
      <c r="E325">
        <v>0</v>
      </c>
    </row>
    <row r="326" spans="1:5" ht="12.75">
      <c r="A326" t="s">
        <v>247</v>
      </c>
      <c r="B326">
        <v>0</v>
      </c>
      <c r="C326">
        <v>0</v>
      </c>
      <c r="D326">
        <v>0</v>
      </c>
      <c r="E326">
        <v>0</v>
      </c>
    </row>
    <row r="327" spans="1:5" ht="12.75">
      <c r="A327" t="s">
        <v>747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75</v>
      </c>
      <c r="B328">
        <v>0</v>
      </c>
      <c r="C328">
        <v>0</v>
      </c>
      <c r="D328">
        <v>0</v>
      </c>
      <c r="E328">
        <v>0</v>
      </c>
    </row>
    <row r="329" spans="1:5" ht="12.75">
      <c r="A329" t="s">
        <v>748</v>
      </c>
      <c r="B329">
        <v>0</v>
      </c>
      <c r="C329">
        <v>0</v>
      </c>
      <c r="D329">
        <v>0</v>
      </c>
      <c r="E329">
        <v>0</v>
      </c>
    </row>
    <row r="330" spans="1:5" ht="12.75">
      <c r="A330" t="s">
        <v>76</v>
      </c>
      <c r="B330">
        <v>0</v>
      </c>
      <c r="C330">
        <v>0</v>
      </c>
      <c r="D330">
        <v>0</v>
      </c>
      <c r="E330">
        <v>0</v>
      </c>
    </row>
    <row r="331" spans="1:5" ht="12.75">
      <c r="A331" t="s">
        <v>77</v>
      </c>
      <c r="B331">
        <v>0</v>
      </c>
      <c r="C331">
        <v>0</v>
      </c>
      <c r="D331">
        <v>0</v>
      </c>
      <c r="E331">
        <v>0</v>
      </c>
    </row>
    <row r="332" spans="1:5" ht="12.75">
      <c r="A332" t="s">
        <v>749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750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751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752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753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754</v>
      </c>
      <c r="B337">
        <v>0</v>
      </c>
      <c r="C337">
        <v>0</v>
      </c>
      <c r="D337">
        <v>0</v>
      </c>
      <c r="E337">
        <v>0</v>
      </c>
    </row>
    <row r="338" spans="1:5" ht="12.75">
      <c r="A338" t="s">
        <v>78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0</v>
      </c>
      <c r="C339">
        <v>0</v>
      </c>
      <c r="D339">
        <v>0</v>
      </c>
      <c r="E339">
        <v>0</v>
      </c>
    </row>
    <row r="341" ht="12.75">
      <c r="A341" s="110" t="s">
        <v>229</v>
      </c>
    </row>
    <row r="342" ht="12.75">
      <c r="A342" s="129">
        <v>2009</v>
      </c>
    </row>
    <row r="343" spans="1:21" ht="12.75">
      <c r="A343" s="110" t="s">
        <v>230</v>
      </c>
      <c r="B343" t="s">
        <v>188</v>
      </c>
      <c r="C343" t="s">
        <v>189</v>
      </c>
      <c r="D343" t="s">
        <v>190</v>
      </c>
      <c r="E343" t="s">
        <v>191</v>
      </c>
      <c r="F343" t="s">
        <v>192</v>
      </c>
      <c r="G343" t="s">
        <v>231</v>
      </c>
      <c r="H343" t="s">
        <v>232</v>
      </c>
      <c r="I343" t="s">
        <v>233</v>
      </c>
      <c r="J343" t="s">
        <v>234</v>
      </c>
      <c r="K343" t="s">
        <v>235</v>
      </c>
      <c r="L343" t="s">
        <v>236</v>
      </c>
      <c r="M343" t="s">
        <v>237</v>
      </c>
      <c r="N343" t="s">
        <v>238</v>
      </c>
      <c r="O343" t="s">
        <v>239</v>
      </c>
      <c r="P343" t="s">
        <v>240</v>
      </c>
      <c r="Q343" t="s">
        <v>241</v>
      </c>
      <c r="R343" t="s">
        <v>242</v>
      </c>
      <c r="S343" t="s">
        <v>199</v>
      </c>
      <c r="T343" t="s">
        <v>20</v>
      </c>
      <c r="U343" t="s">
        <v>18</v>
      </c>
    </row>
    <row r="344" spans="1:21" ht="12.75">
      <c r="A344" s="110" t="s">
        <v>48</v>
      </c>
      <c r="B344">
        <v>0</v>
      </c>
      <c r="C344">
        <v>0</v>
      </c>
      <c r="D344">
        <v>2</v>
      </c>
      <c r="E344">
        <v>0</v>
      </c>
      <c r="F344">
        <v>0</v>
      </c>
      <c r="G344">
        <v>2</v>
      </c>
      <c r="H344">
        <v>0</v>
      </c>
      <c r="I344">
        <v>1</v>
      </c>
      <c r="J344">
        <v>0</v>
      </c>
      <c r="K344">
        <v>0</v>
      </c>
      <c r="L344">
        <v>1</v>
      </c>
      <c r="M344">
        <v>1</v>
      </c>
      <c r="N344">
        <v>2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10</v>
      </c>
    </row>
    <row r="345" spans="1:21" ht="12.75">
      <c r="A345" s="110" t="s">
        <v>49</v>
      </c>
      <c r="B345">
        <v>0</v>
      </c>
      <c r="C345">
        <v>1</v>
      </c>
      <c r="D345">
        <v>0</v>
      </c>
      <c r="E345">
        <v>0</v>
      </c>
      <c r="F345">
        <v>0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4</v>
      </c>
      <c r="M345">
        <v>1</v>
      </c>
      <c r="N345">
        <v>5</v>
      </c>
      <c r="O345">
        <v>3</v>
      </c>
      <c r="P345">
        <v>1</v>
      </c>
      <c r="Q345">
        <v>5</v>
      </c>
      <c r="R345">
        <v>2</v>
      </c>
      <c r="S345">
        <v>0</v>
      </c>
      <c r="T345">
        <v>0</v>
      </c>
      <c r="U345">
        <v>23</v>
      </c>
    </row>
    <row r="346" spans="1:21" ht="12.75">
      <c r="A346" s="110" t="s">
        <v>50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2</v>
      </c>
      <c r="O346">
        <v>0</v>
      </c>
      <c r="P346">
        <v>3</v>
      </c>
      <c r="Q346">
        <v>0</v>
      </c>
      <c r="R346">
        <v>0</v>
      </c>
      <c r="S346">
        <v>0</v>
      </c>
      <c r="T346">
        <v>0</v>
      </c>
      <c r="U346">
        <v>5</v>
      </c>
    </row>
    <row r="347" spans="1:21" ht="12.75">
      <c r="A347" s="110" t="s">
        <v>51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1</v>
      </c>
      <c r="M347">
        <v>2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4</v>
      </c>
    </row>
    <row r="348" spans="1:21" ht="12.75">
      <c r="A348" s="110" t="s">
        <v>52</v>
      </c>
      <c r="B348">
        <v>0</v>
      </c>
      <c r="C348">
        <v>0</v>
      </c>
      <c r="D348">
        <v>0</v>
      </c>
      <c r="E348">
        <v>0</v>
      </c>
      <c r="F348">
        <v>2</v>
      </c>
      <c r="G348">
        <v>7</v>
      </c>
      <c r="H348">
        <v>1</v>
      </c>
      <c r="I348">
        <v>1</v>
      </c>
      <c r="J348">
        <v>4</v>
      </c>
      <c r="K348">
        <v>3</v>
      </c>
      <c r="L348">
        <v>1</v>
      </c>
      <c r="M348">
        <v>2</v>
      </c>
      <c r="N348">
        <v>2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23</v>
      </c>
    </row>
    <row r="349" spans="1:21" ht="12.75">
      <c r="A349" s="110" t="s">
        <v>53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2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2</v>
      </c>
    </row>
    <row r="350" spans="1:21" ht="12.75">
      <c r="A350" s="110" t="s">
        <v>54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 ht="12.75">
      <c r="A351" s="110" t="s">
        <v>55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</row>
    <row r="352" spans="1:21" ht="12.75">
      <c r="A352" s="110" t="s">
        <v>56</v>
      </c>
      <c r="B352">
        <v>0</v>
      </c>
      <c r="C352">
        <v>0</v>
      </c>
      <c r="D352">
        <v>0</v>
      </c>
      <c r="E352">
        <v>1</v>
      </c>
      <c r="F352">
        <v>0</v>
      </c>
      <c r="G352">
        <v>0</v>
      </c>
      <c r="H352">
        <v>0</v>
      </c>
      <c r="I352">
        <v>0</v>
      </c>
      <c r="J352">
        <v>5</v>
      </c>
      <c r="K352">
        <v>3</v>
      </c>
      <c r="L352">
        <v>1</v>
      </c>
      <c r="M352">
        <v>3</v>
      </c>
      <c r="N352">
        <v>5</v>
      </c>
      <c r="O352">
        <v>1</v>
      </c>
      <c r="P352">
        <v>2</v>
      </c>
      <c r="Q352">
        <v>4</v>
      </c>
      <c r="R352">
        <v>2</v>
      </c>
      <c r="S352">
        <v>1</v>
      </c>
      <c r="T352">
        <v>0</v>
      </c>
      <c r="U352">
        <v>28</v>
      </c>
    </row>
    <row r="353" spans="1:21" ht="12.75">
      <c r="A353" s="110" t="s">
        <v>57</v>
      </c>
      <c r="B353">
        <v>4</v>
      </c>
      <c r="C353">
        <v>3</v>
      </c>
      <c r="D353">
        <v>2</v>
      </c>
      <c r="E353">
        <v>0</v>
      </c>
      <c r="F353">
        <v>0</v>
      </c>
      <c r="G353">
        <v>0</v>
      </c>
      <c r="H353">
        <v>1</v>
      </c>
      <c r="I353">
        <v>2</v>
      </c>
      <c r="J353">
        <v>0</v>
      </c>
      <c r="K353">
        <v>1</v>
      </c>
      <c r="L353">
        <v>3</v>
      </c>
      <c r="M353">
        <v>1</v>
      </c>
      <c r="N353">
        <v>2</v>
      </c>
      <c r="O353">
        <v>1</v>
      </c>
      <c r="P353">
        <v>2</v>
      </c>
      <c r="Q353">
        <v>0</v>
      </c>
      <c r="R353">
        <v>1</v>
      </c>
      <c r="S353">
        <v>1</v>
      </c>
      <c r="T353">
        <v>0</v>
      </c>
      <c r="U353">
        <v>24</v>
      </c>
    </row>
    <row r="354" spans="1:21" ht="12.75">
      <c r="A354" s="110" t="s">
        <v>58</v>
      </c>
      <c r="B354">
        <v>0</v>
      </c>
      <c r="C354">
        <v>0</v>
      </c>
      <c r="D354">
        <v>1</v>
      </c>
      <c r="E354">
        <v>2</v>
      </c>
      <c r="F354">
        <v>0</v>
      </c>
      <c r="G354">
        <v>2</v>
      </c>
      <c r="H354">
        <v>0</v>
      </c>
      <c r="I354">
        <v>0</v>
      </c>
      <c r="J354">
        <v>4</v>
      </c>
      <c r="K354">
        <v>2</v>
      </c>
      <c r="L354">
        <v>2</v>
      </c>
      <c r="M354">
        <v>0</v>
      </c>
      <c r="N354">
        <v>0</v>
      </c>
      <c r="O354">
        <v>3</v>
      </c>
      <c r="P354">
        <v>2</v>
      </c>
      <c r="Q354">
        <v>1</v>
      </c>
      <c r="R354">
        <v>0</v>
      </c>
      <c r="S354">
        <v>0</v>
      </c>
      <c r="T354">
        <v>0</v>
      </c>
      <c r="U354">
        <v>19</v>
      </c>
    </row>
    <row r="355" spans="1:21" ht="12.75">
      <c r="A355" s="110" t="s">
        <v>59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</row>
    <row r="356" spans="1:21" ht="12.75">
      <c r="A356" s="110" t="s">
        <v>60</v>
      </c>
      <c r="B356">
        <v>0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1</v>
      </c>
      <c r="I356">
        <v>1</v>
      </c>
      <c r="J356">
        <v>0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1</v>
      </c>
      <c r="R356">
        <v>0</v>
      </c>
      <c r="S356">
        <v>0</v>
      </c>
      <c r="T356">
        <v>0</v>
      </c>
      <c r="U356">
        <v>5</v>
      </c>
    </row>
    <row r="357" spans="1:21" ht="12.75">
      <c r="A357" s="110" t="s">
        <v>61</v>
      </c>
      <c r="B357">
        <v>0</v>
      </c>
      <c r="C357">
        <v>0</v>
      </c>
      <c r="D357">
        <v>0</v>
      </c>
      <c r="E357">
        <v>0</v>
      </c>
      <c r="F357">
        <v>3</v>
      </c>
      <c r="G357">
        <v>0</v>
      </c>
      <c r="H357">
        <v>2</v>
      </c>
      <c r="I357">
        <v>1</v>
      </c>
      <c r="J357">
        <v>3</v>
      </c>
      <c r="K357">
        <v>2</v>
      </c>
      <c r="L357">
        <v>1</v>
      </c>
      <c r="M357">
        <v>2</v>
      </c>
      <c r="N357">
        <v>0</v>
      </c>
      <c r="O357">
        <v>1</v>
      </c>
      <c r="P357">
        <v>0</v>
      </c>
      <c r="Q357">
        <v>0</v>
      </c>
      <c r="R357">
        <v>1</v>
      </c>
      <c r="S357">
        <v>3</v>
      </c>
      <c r="T357">
        <v>0</v>
      </c>
      <c r="U357">
        <v>19</v>
      </c>
    </row>
    <row r="358" spans="1:21" ht="12.75">
      <c r="A358" s="110" t="s">
        <v>62</v>
      </c>
      <c r="B358">
        <v>0</v>
      </c>
      <c r="C358">
        <v>0</v>
      </c>
      <c r="D358">
        <v>0</v>
      </c>
      <c r="E358">
        <v>0</v>
      </c>
      <c r="F358">
        <v>9</v>
      </c>
      <c r="G358">
        <v>15</v>
      </c>
      <c r="H358">
        <v>15</v>
      </c>
      <c r="I358">
        <v>7</v>
      </c>
      <c r="J358">
        <v>5</v>
      </c>
      <c r="K358">
        <v>4</v>
      </c>
      <c r="L358">
        <v>1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56</v>
      </c>
    </row>
    <row r="359" spans="1:21" ht="12.75">
      <c r="A359" s="110" t="s">
        <v>63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</row>
    <row r="360" spans="1:21" ht="12.75">
      <c r="A360" s="110" t="s">
        <v>64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</row>
    <row r="361" spans="1:21" ht="12.75">
      <c r="A361" s="110" t="s">
        <v>65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</row>
    <row r="362" spans="1:21" ht="12.75">
      <c r="A362" s="110" t="s">
        <v>66</v>
      </c>
      <c r="B362">
        <v>0</v>
      </c>
      <c r="C362">
        <v>1</v>
      </c>
      <c r="D362">
        <v>0</v>
      </c>
      <c r="E362">
        <v>0</v>
      </c>
      <c r="F362">
        <v>1</v>
      </c>
      <c r="G362">
        <v>1</v>
      </c>
      <c r="H362">
        <v>1</v>
      </c>
      <c r="I362">
        <v>1</v>
      </c>
      <c r="J362">
        <v>0</v>
      </c>
      <c r="K362">
        <v>3</v>
      </c>
      <c r="L362">
        <v>1</v>
      </c>
      <c r="M362">
        <v>2</v>
      </c>
      <c r="N362">
        <v>0</v>
      </c>
      <c r="O362">
        <v>0</v>
      </c>
      <c r="P362">
        <v>1</v>
      </c>
      <c r="Q362">
        <v>0</v>
      </c>
      <c r="R362">
        <v>1</v>
      </c>
      <c r="S362">
        <v>0</v>
      </c>
      <c r="T362">
        <v>0</v>
      </c>
      <c r="U362">
        <v>13</v>
      </c>
    </row>
    <row r="363" spans="1:21" ht="12.75">
      <c r="A363" s="110" t="s">
        <v>67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 ht="12.75">
      <c r="A364" s="110" t="s">
        <v>68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1</v>
      </c>
      <c r="J364">
        <v>1</v>
      </c>
      <c r="K364">
        <v>2</v>
      </c>
      <c r="L364">
        <v>2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6</v>
      </c>
    </row>
    <row r="365" spans="1:21" ht="12.75">
      <c r="A365" s="110" t="s">
        <v>69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10" t="s">
        <v>18</v>
      </c>
      <c r="B366">
        <v>4</v>
      </c>
      <c r="C366">
        <v>5</v>
      </c>
      <c r="D366">
        <v>6</v>
      </c>
      <c r="E366">
        <v>3</v>
      </c>
      <c r="F366">
        <v>15</v>
      </c>
      <c r="G366">
        <v>27</v>
      </c>
      <c r="H366">
        <v>22</v>
      </c>
      <c r="I366">
        <v>15</v>
      </c>
      <c r="J366">
        <v>22</v>
      </c>
      <c r="K366">
        <v>21</v>
      </c>
      <c r="L366">
        <v>20</v>
      </c>
      <c r="M366">
        <v>15</v>
      </c>
      <c r="N366">
        <v>18</v>
      </c>
      <c r="O366">
        <v>9</v>
      </c>
      <c r="P366">
        <v>11</v>
      </c>
      <c r="Q366">
        <v>11</v>
      </c>
      <c r="R366">
        <v>8</v>
      </c>
      <c r="S366">
        <v>5</v>
      </c>
      <c r="T366">
        <v>0</v>
      </c>
      <c r="U366">
        <v>237</v>
      </c>
    </row>
    <row r="368" spans="1:17" ht="12.75">
      <c r="A368" s="110" t="s">
        <v>258</v>
      </c>
      <c r="Q368" s="110" t="s">
        <v>258</v>
      </c>
    </row>
    <row r="369" spans="1:17" ht="12.75">
      <c r="A369" s="110" t="s">
        <v>860</v>
      </c>
      <c r="Q369" s="110">
        <v>2008</v>
      </c>
    </row>
    <row r="370" spans="1:18" ht="12.75">
      <c r="A370" s="110" t="s">
        <v>259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10" t="s">
        <v>259</v>
      </c>
      <c r="R370" t="s">
        <v>861</v>
      </c>
    </row>
    <row r="371" spans="1:18" ht="12.75">
      <c r="A371" s="110" t="s">
        <v>260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10" t="s">
        <v>260</v>
      </c>
      <c r="R371">
        <v>0</v>
      </c>
    </row>
    <row r="372" spans="1:18" ht="12.75">
      <c r="A372" s="110" t="s">
        <v>191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2</v>
      </c>
      <c r="H372">
        <v>1</v>
      </c>
      <c r="I372">
        <v>2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1</v>
      </c>
      <c r="Q372" s="110" t="s">
        <v>191</v>
      </c>
      <c r="R372">
        <v>0</v>
      </c>
    </row>
    <row r="373" spans="1:18" ht="12.75">
      <c r="A373" s="110" t="s">
        <v>192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31</v>
      </c>
      <c r="H373">
        <v>8</v>
      </c>
      <c r="I373">
        <v>15</v>
      </c>
      <c r="J373">
        <v>11</v>
      </c>
      <c r="K373">
        <v>10</v>
      </c>
      <c r="L373">
        <v>15</v>
      </c>
      <c r="M373">
        <v>11</v>
      </c>
      <c r="N373">
        <v>24</v>
      </c>
      <c r="O373">
        <v>13</v>
      </c>
      <c r="Q373" s="110" t="s">
        <v>192</v>
      </c>
      <c r="R373">
        <v>16</v>
      </c>
    </row>
    <row r="374" spans="1:18" ht="12.75">
      <c r="A374" s="110" t="s">
        <v>231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23</v>
      </c>
      <c r="H374">
        <v>21</v>
      </c>
      <c r="I374">
        <v>24</v>
      </c>
      <c r="J374">
        <v>24</v>
      </c>
      <c r="K374">
        <v>21</v>
      </c>
      <c r="L374">
        <v>12</v>
      </c>
      <c r="M374">
        <v>20</v>
      </c>
      <c r="N374">
        <v>26</v>
      </c>
      <c r="O374">
        <v>14</v>
      </c>
      <c r="Q374" s="110" t="s">
        <v>231</v>
      </c>
      <c r="R374">
        <v>21</v>
      </c>
    </row>
    <row r="375" spans="1:18" ht="12.75">
      <c r="A375" s="110" t="s">
        <v>232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26</v>
      </c>
      <c r="H375">
        <v>12</v>
      </c>
      <c r="I375">
        <v>20</v>
      </c>
      <c r="J375">
        <v>20</v>
      </c>
      <c r="K375">
        <v>18</v>
      </c>
      <c r="L375">
        <v>16</v>
      </c>
      <c r="M375">
        <v>14</v>
      </c>
      <c r="N375">
        <v>22</v>
      </c>
      <c r="O375">
        <v>21</v>
      </c>
      <c r="Q375" s="110" t="s">
        <v>232</v>
      </c>
      <c r="R375">
        <v>14</v>
      </c>
    </row>
    <row r="376" spans="1:18" ht="12.75">
      <c r="A376" s="110" t="s">
        <v>233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17</v>
      </c>
      <c r="H376">
        <v>13</v>
      </c>
      <c r="I376">
        <v>18</v>
      </c>
      <c r="J376">
        <v>10</v>
      </c>
      <c r="K376">
        <v>14</v>
      </c>
      <c r="L376">
        <v>20</v>
      </c>
      <c r="M376">
        <v>18</v>
      </c>
      <c r="N376">
        <v>15</v>
      </c>
      <c r="O376">
        <v>8</v>
      </c>
      <c r="Q376" s="110" t="s">
        <v>233</v>
      </c>
      <c r="R376">
        <v>12</v>
      </c>
    </row>
    <row r="377" spans="1:18" ht="12.75">
      <c r="A377" s="110" t="s">
        <v>234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11</v>
      </c>
      <c r="H377">
        <v>3</v>
      </c>
      <c r="I377">
        <v>12</v>
      </c>
      <c r="J377">
        <v>9</v>
      </c>
      <c r="K377">
        <v>6</v>
      </c>
      <c r="L377">
        <v>7</v>
      </c>
      <c r="M377">
        <v>9</v>
      </c>
      <c r="N377">
        <v>10</v>
      </c>
      <c r="O377">
        <v>5</v>
      </c>
      <c r="Q377" s="110" t="s">
        <v>234</v>
      </c>
      <c r="R377">
        <v>12</v>
      </c>
    </row>
    <row r="378" spans="1:18" ht="12.75">
      <c r="A378" s="110" t="s">
        <v>235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1</v>
      </c>
      <c r="I378">
        <v>2</v>
      </c>
      <c r="J378">
        <v>1</v>
      </c>
      <c r="K378">
        <v>1</v>
      </c>
      <c r="L378">
        <v>1</v>
      </c>
      <c r="M378">
        <v>3</v>
      </c>
      <c r="N378">
        <v>2</v>
      </c>
      <c r="O378">
        <v>1</v>
      </c>
      <c r="Q378" s="110" t="s">
        <v>235</v>
      </c>
      <c r="R378">
        <v>0</v>
      </c>
    </row>
    <row r="379" spans="1:18" ht="12.75">
      <c r="A379" s="110" t="s">
        <v>236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</v>
      </c>
      <c r="Q379" s="110" t="s">
        <v>236</v>
      </c>
      <c r="R379">
        <v>1</v>
      </c>
    </row>
    <row r="380" spans="1:18" ht="12.75">
      <c r="A380" s="110" t="s">
        <v>237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Q380" s="110" t="s">
        <v>237</v>
      </c>
      <c r="R380">
        <v>0</v>
      </c>
    </row>
    <row r="381" spans="1:18" ht="12.75">
      <c r="A381" s="110" t="s">
        <v>238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Q381" s="110" t="s">
        <v>238</v>
      </c>
      <c r="R381">
        <v>0</v>
      </c>
    </row>
    <row r="382" spans="1:18" ht="12.75">
      <c r="A382" s="110" t="s">
        <v>239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Q382" s="110" t="s">
        <v>239</v>
      </c>
      <c r="R382">
        <v>0</v>
      </c>
    </row>
    <row r="383" spans="1:18" ht="12.75">
      <c r="A383" s="110" t="s">
        <v>240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Q383" s="110" t="s">
        <v>240</v>
      </c>
      <c r="R383">
        <v>0</v>
      </c>
    </row>
    <row r="384" spans="1:18" ht="12.75">
      <c r="A384" s="110" t="s">
        <v>20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Q384" s="110" t="s">
        <v>20</v>
      </c>
      <c r="R384">
        <v>0</v>
      </c>
    </row>
    <row r="385" spans="1:18" ht="12.75">
      <c r="A385" s="110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110</v>
      </c>
      <c r="H385">
        <v>59</v>
      </c>
      <c r="I385">
        <v>93</v>
      </c>
      <c r="J385">
        <v>76</v>
      </c>
      <c r="K385">
        <v>70</v>
      </c>
      <c r="L385">
        <v>71</v>
      </c>
      <c r="M385">
        <v>75</v>
      </c>
      <c r="N385">
        <v>99</v>
      </c>
      <c r="O385">
        <v>64</v>
      </c>
      <c r="Q385" s="110" t="s">
        <v>18</v>
      </c>
      <c r="R385">
        <v>76</v>
      </c>
    </row>
    <row r="387" spans="1:17" ht="12.75">
      <c r="A387" s="110" t="s">
        <v>166</v>
      </c>
      <c r="Q387" s="110" t="s">
        <v>166</v>
      </c>
    </row>
    <row r="388" spans="1:18" ht="12.75">
      <c r="A388" s="110" t="s">
        <v>860</v>
      </c>
      <c r="B388" s="104"/>
      <c r="C388" s="104"/>
      <c r="Q388" s="110">
        <v>2008</v>
      </c>
      <c r="R388" s="104"/>
    </row>
    <row r="389" spans="1:18" ht="12.75">
      <c r="A389" s="110" t="s">
        <v>82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10" t="s">
        <v>82</v>
      </c>
      <c r="R389" t="s">
        <v>861</v>
      </c>
    </row>
    <row r="390" spans="1:18" ht="12.75">
      <c r="A390" s="110" t="s">
        <v>248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Q390" s="110" t="s">
        <v>248</v>
      </c>
      <c r="R390">
        <v>0</v>
      </c>
    </row>
    <row r="391" spans="1:18" ht="12.75">
      <c r="A391" s="110" t="s">
        <v>346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Q391" s="110" t="s">
        <v>346</v>
      </c>
      <c r="R391">
        <v>0</v>
      </c>
    </row>
    <row r="392" spans="1:18" ht="12.75">
      <c r="A392" s="110" t="s">
        <v>249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1</v>
      </c>
      <c r="I392">
        <v>0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Q392" s="110" t="s">
        <v>249</v>
      </c>
      <c r="R392">
        <v>0</v>
      </c>
    </row>
    <row r="393" spans="1:18" ht="12.75">
      <c r="A393" s="110" t="s">
        <v>250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4</v>
      </c>
      <c r="H393">
        <v>2</v>
      </c>
      <c r="I393">
        <v>1</v>
      </c>
      <c r="J393">
        <v>3</v>
      </c>
      <c r="K393">
        <v>5</v>
      </c>
      <c r="L393">
        <v>3</v>
      </c>
      <c r="M393">
        <v>2</v>
      </c>
      <c r="N393">
        <v>3</v>
      </c>
      <c r="O393">
        <v>3</v>
      </c>
      <c r="Q393" s="110" t="s">
        <v>250</v>
      </c>
      <c r="R393">
        <v>5</v>
      </c>
    </row>
    <row r="394" spans="1:18" ht="12.75">
      <c r="A394" s="110" t="s">
        <v>251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9</v>
      </c>
      <c r="H394">
        <v>0</v>
      </c>
      <c r="I394">
        <v>7</v>
      </c>
      <c r="J394">
        <v>7</v>
      </c>
      <c r="K394">
        <v>7</v>
      </c>
      <c r="L394">
        <v>7</v>
      </c>
      <c r="M394">
        <v>7</v>
      </c>
      <c r="N394">
        <v>9</v>
      </c>
      <c r="O394">
        <v>8</v>
      </c>
      <c r="Q394" s="110" t="s">
        <v>251</v>
      </c>
      <c r="R394">
        <v>8</v>
      </c>
    </row>
    <row r="395" spans="1:18" ht="12.75">
      <c r="A395" s="110" t="s">
        <v>252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35</v>
      </c>
      <c r="H395">
        <v>16</v>
      </c>
      <c r="I395">
        <v>30</v>
      </c>
      <c r="J395">
        <v>25</v>
      </c>
      <c r="K395">
        <v>11</v>
      </c>
      <c r="L395">
        <v>28</v>
      </c>
      <c r="M395">
        <v>17</v>
      </c>
      <c r="N395">
        <v>28</v>
      </c>
      <c r="O395">
        <v>15</v>
      </c>
      <c r="Q395" s="110" t="s">
        <v>252</v>
      </c>
      <c r="R395">
        <v>22</v>
      </c>
    </row>
    <row r="396" spans="1:18" ht="12.75">
      <c r="A396" s="110" t="s">
        <v>347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1</v>
      </c>
      <c r="H396">
        <v>0</v>
      </c>
      <c r="I396">
        <v>4</v>
      </c>
      <c r="J396">
        <v>5</v>
      </c>
      <c r="K396">
        <v>8</v>
      </c>
      <c r="L396">
        <v>1</v>
      </c>
      <c r="M396">
        <v>2</v>
      </c>
      <c r="N396">
        <v>1</v>
      </c>
      <c r="O396">
        <v>0</v>
      </c>
      <c r="Q396" s="110" t="s">
        <v>347</v>
      </c>
      <c r="R396">
        <v>4</v>
      </c>
    </row>
    <row r="397" spans="1:18" ht="12.75">
      <c r="A397" s="110" t="s">
        <v>19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Q397" s="110" t="s">
        <v>19</v>
      </c>
      <c r="R397">
        <v>0</v>
      </c>
    </row>
    <row r="398" spans="1:18" ht="12.75">
      <c r="A398" s="110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49</v>
      </c>
      <c r="H398">
        <v>19</v>
      </c>
      <c r="I398">
        <v>42</v>
      </c>
      <c r="J398">
        <v>40</v>
      </c>
      <c r="K398">
        <v>32</v>
      </c>
      <c r="L398">
        <v>39</v>
      </c>
      <c r="M398">
        <v>28</v>
      </c>
      <c r="N398">
        <v>41</v>
      </c>
      <c r="O398">
        <v>26</v>
      </c>
      <c r="Q398" s="110" t="s">
        <v>18</v>
      </c>
      <c r="R398">
        <v>39</v>
      </c>
    </row>
    <row r="400" spans="1:17" ht="12.75">
      <c r="A400" s="110" t="s">
        <v>167</v>
      </c>
      <c r="Q400" s="110" t="s">
        <v>167</v>
      </c>
    </row>
    <row r="401" spans="1:18" ht="12.75">
      <c r="A401" s="110" t="s">
        <v>860</v>
      </c>
      <c r="B401" s="104"/>
      <c r="C401" s="104"/>
      <c r="Q401" s="110">
        <v>2008</v>
      </c>
      <c r="R401" s="104"/>
    </row>
    <row r="402" spans="1:18" ht="12.75">
      <c r="A402" s="110" t="s">
        <v>82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10" t="s">
        <v>82</v>
      </c>
      <c r="R402" t="s">
        <v>861</v>
      </c>
    </row>
    <row r="403" spans="1:18" ht="12.75">
      <c r="A403" s="110" t="s">
        <v>248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Q403" s="110" t="s">
        <v>248</v>
      </c>
      <c r="R403">
        <v>0</v>
      </c>
    </row>
    <row r="404" spans="1:18" ht="12.75">
      <c r="A404" s="110" t="s">
        <v>346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Q404" s="110" t="s">
        <v>346</v>
      </c>
      <c r="R404">
        <v>0</v>
      </c>
    </row>
    <row r="405" spans="1:18" ht="12.75">
      <c r="A405" s="110" t="s">
        <v>249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Q405" s="110" t="s">
        <v>249</v>
      </c>
      <c r="R405">
        <v>0</v>
      </c>
    </row>
    <row r="406" spans="1:18" ht="12.75">
      <c r="A406" s="110" t="s">
        <v>250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2</v>
      </c>
      <c r="I406">
        <v>1</v>
      </c>
      <c r="J406">
        <v>2</v>
      </c>
      <c r="K406">
        <v>2</v>
      </c>
      <c r="L406">
        <v>2</v>
      </c>
      <c r="M406">
        <v>5</v>
      </c>
      <c r="N406">
        <v>2</v>
      </c>
      <c r="O406">
        <v>1</v>
      </c>
      <c r="Q406" s="110" t="s">
        <v>250</v>
      </c>
      <c r="R406">
        <v>3</v>
      </c>
    </row>
    <row r="407" spans="1:18" ht="12.75">
      <c r="A407" s="110" t="s">
        <v>251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13</v>
      </c>
      <c r="H407">
        <v>10</v>
      </c>
      <c r="I407">
        <v>14</v>
      </c>
      <c r="J407">
        <v>10</v>
      </c>
      <c r="K407">
        <v>8</v>
      </c>
      <c r="L407">
        <v>9</v>
      </c>
      <c r="M407">
        <v>8</v>
      </c>
      <c r="N407">
        <v>11</v>
      </c>
      <c r="O407">
        <v>7</v>
      </c>
      <c r="Q407" s="110" t="s">
        <v>251</v>
      </c>
      <c r="R407">
        <v>8</v>
      </c>
    </row>
    <row r="408" spans="1:18" ht="12.75">
      <c r="A408" s="110" t="s">
        <v>252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43</v>
      </c>
      <c r="H408">
        <v>23</v>
      </c>
      <c r="I408">
        <v>35</v>
      </c>
      <c r="J408">
        <v>22</v>
      </c>
      <c r="K408">
        <v>28</v>
      </c>
      <c r="L408">
        <v>20</v>
      </c>
      <c r="M408">
        <v>30</v>
      </c>
      <c r="N408">
        <v>42</v>
      </c>
      <c r="O408">
        <v>26</v>
      </c>
      <c r="Q408" s="110" t="s">
        <v>252</v>
      </c>
      <c r="R408">
        <v>24</v>
      </c>
    </row>
    <row r="409" spans="1:18" ht="12.75">
      <c r="A409" s="110" t="s">
        <v>347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5</v>
      </c>
      <c r="H409">
        <v>5</v>
      </c>
      <c r="I409">
        <v>1</v>
      </c>
      <c r="J409">
        <v>2</v>
      </c>
      <c r="K409">
        <v>0</v>
      </c>
      <c r="L409">
        <v>1</v>
      </c>
      <c r="M409">
        <v>4</v>
      </c>
      <c r="N409">
        <v>3</v>
      </c>
      <c r="O409">
        <v>3</v>
      </c>
      <c r="Q409" s="110" t="s">
        <v>347</v>
      </c>
      <c r="R409">
        <v>2</v>
      </c>
    </row>
    <row r="410" spans="1:18" ht="12.75">
      <c r="A410" s="110" t="s">
        <v>19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Q410" s="110" t="s">
        <v>19</v>
      </c>
      <c r="R410">
        <v>0</v>
      </c>
    </row>
    <row r="411" spans="1:18" ht="12.75">
      <c r="A411" s="110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61</v>
      </c>
      <c r="H411">
        <v>40</v>
      </c>
      <c r="I411">
        <v>51</v>
      </c>
      <c r="J411">
        <v>36</v>
      </c>
      <c r="K411">
        <v>38</v>
      </c>
      <c r="L411">
        <v>32</v>
      </c>
      <c r="M411">
        <v>47</v>
      </c>
      <c r="N411">
        <v>58</v>
      </c>
      <c r="O411">
        <v>38</v>
      </c>
      <c r="Q411" s="110" t="s">
        <v>18</v>
      </c>
      <c r="R411">
        <v>37</v>
      </c>
    </row>
    <row r="413" spans="1:17" ht="12.75">
      <c r="A413" s="110" t="s">
        <v>168</v>
      </c>
      <c r="Q413" s="110" t="s">
        <v>168</v>
      </c>
    </row>
    <row r="414" spans="1:18" ht="12.75">
      <c r="A414" s="110" t="s">
        <v>860</v>
      </c>
      <c r="B414" s="104"/>
      <c r="C414" s="104"/>
      <c r="Q414" s="110">
        <v>2008</v>
      </c>
      <c r="R414" s="104"/>
    </row>
    <row r="415" spans="1:18" ht="12.75">
      <c r="A415" s="110" t="s">
        <v>348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10" t="s">
        <v>348</v>
      </c>
      <c r="R415" t="s">
        <v>861</v>
      </c>
    </row>
    <row r="416" spans="1:18" ht="12.75">
      <c r="A416" s="110" t="s">
        <v>253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61</v>
      </c>
      <c r="H416">
        <v>40</v>
      </c>
      <c r="I416">
        <v>51</v>
      </c>
      <c r="J416">
        <v>36</v>
      </c>
      <c r="K416">
        <v>38</v>
      </c>
      <c r="L416">
        <v>32</v>
      </c>
      <c r="M416">
        <v>47</v>
      </c>
      <c r="N416">
        <v>58</v>
      </c>
      <c r="O416">
        <v>38</v>
      </c>
      <c r="Q416" s="110" t="s">
        <v>253</v>
      </c>
      <c r="R416">
        <v>37</v>
      </c>
    </row>
    <row r="417" spans="1:18" ht="12.75">
      <c r="A417" s="110" t="s">
        <v>83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49</v>
      </c>
      <c r="H417">
        <v>19</v>
      </c>
      <c r="I417">
        <v>42</v>
      </c>
      <c r="J417">
        <v>40</v>
      </c>
      <c r="K417">
        <v>32</v>
      </c>
      <c r="L417">
        <v>39</v>
      </c>
      <c r="M417">
        <v>28</v>
      </c>
      <c r="N417">
        <v>41</v>
      </c>
      <c r="O417">
        <v>26</v>
      </c>
      <c r="Q417" s="110" t="s">
        <v>83</v>
      </c>
      <c r="R417">
        <v>39</v>
      </c>
    </row>
    <row r="418" spans="1:18" ht="12.75">
      <c r="A418" s="110" t="s">
        <v>349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10" t="s">
        <v>349</v>
      </c>
      <c r="R418">
        <v>0</v>
      </c>
    </row>
    <row r="419" spans="1:18" ht="12.75">
      <c r="A419" s="110" t="s">
        <v>19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Q419" s="110" t="s">
        <v>19</v>
      </c>
      <c r="R419">
        <v>0</v>
      </c>
    </row>
    <row r="420" spans="1:18" ht="12.75">
      <c r="A420" s="110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110</v>
      </c>
      <c r="H420">
        <v>59</v>
      </c>
      <c r="I420">
        <v>93</v>
      </c>
      <c r="J420">
        <v>76</v>
      </c>
      <c r="K420">
        <v>70</v>
      </c>
      <c r="L420">
        <v>71</v>
      </c>
      <c r="M420">
        <v>75</v>
      </c>
      <c r="N420">
        <v>99</v>
      </c>
      <c r="O420">
        <v>64</v>
      </c>
      <c r="Q420" s="110" t="s">
        <v>18</v>
      </c>
      <c r="R420">
        <v>76</v>
      </c>
    </row>
    <row r="422" spans="1:17" ht="12.75">
      <c r="A422" s="110" t="s">
        <v>169</v>
      </c>
      <c r="Q422" s="110" t="s">
        <v>169</v>
      </c>
    </row>
    <row r="423" spans="1:18" ht="12.75">
      <c r="A423" s="110" t="s">
        <v>860</v>
      </c>
      <c r="B423" s="104"/>
      <c r="C423" s="104"/>
      <c r="Q423" s="110">
        <v>2008</v>
      </c>
      <c r="R423" s="104"/>
    </row>
    <row r="424" spans="1:18" ht="12.75">
      <c r="A424" s="110" t="s">
        <v>350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10" t="s">
        <v>350</v>
      </c>
      <c r="R424" t="s">
        <v>861</v>
      </c>
    </row>
    <row r="425" spans="1:18" ht="12.75">
      <c r="A425" s="110" t="s">
        <v>351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Q425" s="110" t="s">
        <v>351</v>
      </c>
      <c r="R425">
        <v>0</v>
      </c>
    </row>
    <row r="426" spans="1:18" ht="12.75">
      <c r="A426" s="110" t="s">
        <v>352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1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Q426" s="110" t="s">
        <v>352</v>
      </c>
      <c r="R426">
        <v>0</v>
      </c>
    </row>
    <row r="427" spans="1:18" ht="12.75">
      <c r="A427" s="110" t="s">
        <v>353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3</v>
      </c>
      <c r="L427">
        <v>0</v>
      </c>
      <c r="M427">
        <v>1</v>
      </c>
      <c r="N427">
        <v>0</v>
      </c>
      <c r="O427">
        <v>0</v>
      </c>
      <c r="Q427" s="110" t="s">
        <v>353</v>
      </c>
      <c r="R427">
        <v>0</v>
      </c>
    </row>
    <row r="428" spans="1:18" ht="12.75">
      <c r="A428" s="110" t="s">
        <v>354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24</v>
      </c>
      <c r="H428">
        <v>3</v>
      </c>
      <c r="I428">
        <v>3</v>
      </c>
      <c r="J428">
        <v>2</v>
      </c>
      <c r="K428">
        <v>2</v>
      </c>
      <c r="L428">
        <v>5</v>
      </c>
      <c r="M428">
        <v>4</v>
      </c>
      <c r="N428">
        <v>1</v>
      </c>
      <c r="O428">
        <v>1</v>
      </c>
      <c r="Q428" s="110" t="s">
        <v>354</v>
      </c>
      <c r="R428">
        <v>6</v>
      </c>
    </row>
    <row r="429" spans="1:18" ht="12.75">
      <c r="A429" s="110" t="s">
        <v>254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10" t="s">
        <v>254</v>
      </c>
      <c r="R429">
        <v>0</v>
      </c>
    </row>
    <row r="430" spans="1:18" ht="12.75">
      <c r="A430" s="110" t="s">
        <v>355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86</v>
      </c>
      <c r="H430">
        <v>55</v>
      </c>
      <c r="I430">
        <v>90</v>
      </c>
      <c r="J430">
        <v>74</v>
      </c>
      <c r="K430">
        <v>65</v>
      </c>
      <c r="L430">
        <v>65</v>
      </c>
      <c r="M430">
        <v>67</v>
      </c>
      <c r="N430">
        <v>94</v>
      </c>
      <c r="O430">
        <v>62</v>
      </c>
      <c r="Q430" s="110" t="s">
        <v>355</v>
      </c>
      <c r="R430">
        <v>69</v>
      </c>
    </row>
    <row r="431" spans="1:18" ht="12.75">
      <c r="A431" s="110" t="s">
        <v>356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1</v>
      </c>
      <c r="M431">
        <v>3</v>
      </c>
      <c r="N431">
        <v>4</v>
      </c>
      <c r="O431">
        <v>0</v>
      </c>
      <c r="Q431" s="110" t="s">
        <v>356</v>
      </c>
      <c r="R431">
        <v>0</v>
      </c>
    </row>
    <row r="432" spans="1:18" ht="12.75">
      <c r="A432" s="110" t="s">
        <v>19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Q432" s="110" t="s">
        <v>19</v>
      </c>
      <c r="R432">
        <v>1</v>
      </c>
    </row>
    <row r="433" spans="1:18" ht="12.75">
      <c r="A433" s="110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110</v>
      </c>
      <c r="H433">
        <v>59</v>
      </c>
      <c r="I433">
        <v>93</v>
      </c>
      <c r="J433">
        <v>76</v>
      </c>
      <c r="K433">
        <v>70</v>
      </c>
      <c r="L433">
        <v>71</v>
      </c>
      <c r="M433">
        <v>75</v>
      </c>
      <c r="N433">
        <v>99</v>
      </c>
      <c r="O433">
        <v>64</v>
      </c>
      <c r="Q433" s="110" t="s">
        <v>18</v>
      </c>
      <c r="R433">
        <v>76</v>
      </c>
    </row>
    <row r="435" ht="12.75">
      <c r="A435" s="110" t="s">
        <v>6</v>
      </c>
    </row>
    <row r="436" ht="12.75">
      <c r="A436" s="129">
        <v>2008</v>
      </c>
    </row>
    <row r="437" spans="1:24" ht="12.75">
      <c r="A437" s="110" t="s">
        <v>230</v>
      </c>
      <c r="B437" t="s">
        <v>261</v>
      </c>
      <c r="C437" t="s">
        <v>262</v>
      </c>
      <c r="D437" t="s">
        <v>862</v>
      </c>
      <c r="E437" t="s">
        <v>263</v>
      </c>
      <c r="F437" t="s">
        <v>189</v>
      </c>
      <c r="G437" t="s">
        <v>190</v>
      </c>
      <c r="H437" t="s">
        <v>191</v>
      </c>
      <c r="I437" t="s">
        <v>192</v>
      </c>
      <c r="J437" t="s">
        <v>231</v>
      </c>
      <c r="K437" t="s">
        <v>232</v>
      </c>
      <c r="L437" t="s">
        <v>233</v>
      </c>
      <c r="M437" t="s">
        <v>234</v>
      </c>
      <c r="N437" t="s">
        <v>235</v>
      </c>
      <c r="O437" t="s">
        <v>236</v>
      </c>
      <c r="P437" t="s">
        <v>237</v>
      </c>
      <c r="Q437" t="s">
        <v>238</v>
      </c>
      <c r="R437" t="s">
        <v>239</v>
      </c>
      <c r="S437" t="s">
        <v>240</v>
      </c>
      <c r="T437" t="s">
        <v>241</v>
      </c>
      <c r="U437" t="s">
        <v>242</v>
      </c>
      <c r="V437" t="s">
        <v>199</v>
      </c>
      <c r="W437" t="s">
        <v>20</v>
      </c>
      <c r="X437" t="s">
        <v>18</v>
      </c>
    </row>
    <row r="438" spans="1:24" ht="12.75">
      <c r="A438" s="110" t="s">
        <v>48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2</v>
      </c>
    </row>
    <row r="439" spans="1:24" ht="12.75">
      <c r="A439" s="110" t="s">
        <v>49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</v>
      </c>
      <c r="R439">
        <v>0</v>
      </c>
      <c r="S439">
        <v>0</v>
      </c>
      <c r="T439">
        <v>0</v>
      </c>
      <c r="U439">
        <v>0</v>
      </c>
      <c r="V439">
        <v>1</v>
      </c>
      <c r="W439">
        <v>0</v>
      </c>
      <c r="X439">
        <v>2</v>
      </c>
    </row>
    <row r="440" spans="1:24" ht="12.75">
      <c r="A440" s="110" t="s">
        <v>50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1:24" ht="12.75">
      <c r="A441" s="110" t="s">
        <v>51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</v>
      </c>
      <c r="S441">
        <v>0</v>
      </c>
      <c r="T441">
        <v>0</v>
      </c>
      <c r="U441">
        <v>1</v>
      </c>
      <c r="V441">
        <v>2</v>
      </c>
      <c r="W441">
        <v>0</v>
      </c>
      <c r="X441">
        <v>4</v>
      </c>
    </row>
    <row r="442" spans="1:24" ht="12.75">
      <c r="A442" s="110" t="s">
        <v>52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</row>
    <row r="443" spans="1:24" ht="12.75">
      <c r="A443" s="110" t="s">
        <v>53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</row>
    <row r="444" spans="1:24" ht="12.75">
      <c r="A444" s="110" t="s">
        <v>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1:24" ht="12.75">
      <c r="A445" s="110" t="s">
        <v>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1:24" ht="12.75">
      <c r="A446" s="110" t="s">
        <v>56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0</v>
      </c>
      <c r="R446">
        <v>3</v>
      </c>
      <c r="S446">
        <v>2</v>
      </c>
      <c r="T446">
        <v>2</v>
      </c>
      <c r="U446">
        <v>0</v>
      </c>
      <c r="V446">
        <v>3</v>
      </c>
      <c r="W446">
        <v>0</v>
      </c>
      <c r="X446">
        <v>11</v>
      </c>
    </row>
    <row r="447" spans="1:24" ht="12.75">
      <c r="A447" s="110" t="s">
        <v>57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2</v>
      </c>
      <c r="T447">
        <v>0</v>
      </c>
      <c r="U447">
        <v>0</v>
      </c>
      <c r="V447">
        <v>1</v>
      </c>
      <c r="W447">
        <v>0</v>
      </c>
      <c r="X447">
        <v>3</v>
      </c>
    </row>
    <row r="448" spans="1:24" ht="12.75">
      <c r="A448" s="110" t="s">
        <v>58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</row>
    <row r="449" spans="1:24" ht="12.75">
      <c r="A449" s="110" t="s">
        <v>59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</row>
    <row r="450" spans="1:24" ht="12.75">
      <c r="A450" s="110" t="s">
        <v>60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1:24" ht="12.75">
      <c r="A451" s="110" t="s">
        <v>61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</row>
    <row r="452" spans="1:24" ht="12.75">
      <c r="A452" s="110" t="s">
        <v>62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1:24" ht="12.75">
      <c r="A453" s="110" t="s">
        <v>63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</row>
    <row r="454" spans="1:24" ht="12.75">
      <c r="A454" s="110" t="s">
        <v>64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</row>
    <row r="455" spans="1:24" ht="12.75">
      <c r="A455" s="110" t="s">
        <v>65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</row>
    <row r="456" spans="1:24" ht="12.75">
      <c r="A456" s="110" t="s">
        <v>67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1</v>
      </c>
      <c r="L456">
        <v>0</v>
      </c>
      <c r="M456">
        <v>0</v>
      </c>
      <c r="N456">
        <v>1</v>
      </c>
      <c r="O456">
        <v>1</v>
      </c>
      <c r="P456">
        <v>0</v>
      </c>
      <c r="Q456">
        <v>0</v>
      </c>
      <c r="R456">
        <v>1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5</v>
      </c>
    </row>
    <row r="457" spans="1:24" ht="12.75">
      <c r="A457" s="110" t="s">
        <v>264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10" t="s">
        <v>18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1</v>
      </c>
      <c r="J458">
        <v>0</v>
      </c>
      <c r="K458">
        <v>1</v>
      </c>
      <c r="L458">
        <v>0</v>
      </c>
      <c r="M458">
        <v>1</v>
      </c>
      <c r="N458">
        <v>2</v>
      </c>
      <c r="O458">
        <v>1</v>
      </c>
      <c r="P458">
        <v>1</v>
      </c>
      <c r="Q458">
        <v>1</v>
      </c>
      <c r="R458">
        <v>5</v>
      </c>
      <c r="S458">
        <v>4</v>
      </c>
      <c r="T458">
        <v>2</v>
      </c>
      <c r="U458">
        <v>1</v>
      </c>
      <c r="V458">
        <v>7</v>
      </c>
      <c r="W458">
        <v>0</v>
      </c>
      <c r="X458">
        <v>27</v>
      </c>
    </row>
    <row r="460" spans="1:32" ht="12.75">
      <c r="A460" s="110" t="s">
        <v>5</v>
      </c>
      <c r="AF460" s="110" t="s">
        <v>5</v>
      </c>
    </row>
    <row r="461" spans="1:32" ht="12.75">
      <c r="A461" s="110" t="s">
        <v>860</v>
      </c>
      <c r="AF461" s="110">
        <v>2008</v>
      </c>
    </row>
    <row r="462" spans="1:33" ht="12.75">
      <c r="A462" s="110" t="s">
        <v>357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10" t="s">
        <v>357</v>
      </c>
      <c r="AG462" t="s">
        <v>864</v>
      </c>
    </row>
    <row r="463" spans="1:33" ht="12.75">
      <c r="A463" s="110" t="s">
        <v>358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0</v>
      </c>
      <c r="Y463">
        <v>1</v>
      </c>
      <c r="Z463">
        <v>0</v>
      </c>
      <c r="AA463">
        <v>0</v>
      </c>
      <c r="AB463">
        <v>0</v>
      </c>
      <c r="AC463">
        <v>2</v>
      </c>
      <c r="AD463">
        <v>1</v>
      </c>
      <c r="AF463" s="110" t="s">
        <v>358</v>
      </c>
      <c r="AG463">
        <v>2</v>
      </c>
    </row>
    <row r="464" spans="1:33" ht="12.75">
      <c r="A464" s="110" t="s">
        <v>359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F464" s="110" t="s">
        <v>359</v>
      </c>
      <c r="AG464">
        <v>0</v>
      </c>
    </row>
    <row r="465" spans="1:33" ht="12.75">
      <c r="A465" s="110" t="s">
        <v>360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10" t="s">
        <v>360</v>
      </c>
      <c r="AG465">
        <v>0</v>
      </c>
    </row>
    <row r="466" spans="1:33" ht="12.75">
      <c r="A466" s="110" t="s">
        <v>361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F466" s="110" t="s">
        <v>361</v>
      </c>
      <c r="AG466">
        <v>0</v>
      </c>
    </row>
    <row r="467" spans="1:33" ht="12.75">
      <c r="A467" s="110" t="s">
        <v>362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F467" s="110" t="s">
        <v>362</v>
      </c>
      <c r="AG467">
        <v>0</v>
      </c>
    </row>
    <row r="468" spans="1:33" ht="12.75">
      <c r="A468" s="110" t="s">
        <v>363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F468" s="110" t="s">
        <v>363</v>
      </c>
      <c r="AG468">
        <v>0</v>
      </c>
    </row>
    <row r="469" spans="1:33" ht="12.75">
      <c r="A469" s="110" t="s">
        <v>364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F469" s="110" t="s">
        <v>364</v>
      </c>
      <c r="AG469">
        <v>0</v>
      </c>
    </row>
    <row r="470" spans="1:33" ht="12.75">
      <c r="A470" s="110" t="s">
        <v>365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F470" s="110" t="s">
        <v>365</v>
      </c>
      <c r="AG470">
        <v>0</v>
      </c>
    </row>
    <row r="471" spans="1:33" ht="12.75">
      <c r="A471" s="110" t="s">
        <v>366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F471" s="110" t="s">
        <v>366</v>
      </c>
      <c r="AG471">
        <v>0</v>
      </c>
    </row>
    <row r="472" spans="1:33" ht="12.75">
      <c r="A472" s="110" t="s">
        <v>367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1</v>
      </c>
      <c r="Z472">
        <v>0</v>
      </c>
      <c r="AA472">
        <v>0</v>
      </c>
      <c r="AB472">
        <v>0</v>
      </c>
      <c r="AC472">
        <v>1</v>
      </c>
      <c r="AD472">
        <v>0</v>
      </c>
      <c r="AF472" s="110" t="s">
        <v>367</v>
      </c>
      <c r="AG472">
        <v>0</v>
      </c>
    </row>
    <row r="473" spans="1:33" ht="12.75">
      <c r="A473" s="110" t="s">
        <v>368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10" t="s">
        <v>368</v>
      </c>
      <c r="AG473">
        <v>0</v>
      </c>
    </row>
    <row r="474" spans="1:33" ht="12.75">
      <c r="A474" s="110" t="s">
        <v>369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F474" s="110" t="s">
        <v>369</v>
      </c>
      <c r="AG474">
        <v>0</v>
      </c>
    </row>
    <row r="475" spans="1:33" ht="12.75">
      <c r="A475" s="110" t="s">
        <v>370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F475" s="110" t="s">
        <v>370</v>
      </c>
      <c r="AG475">
        <v>0</v>
      </c>
    </row>
    <row r="476" spans="1:33" ht="12.75">
      <c r="A476" s="110" t="s">
        <v>371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F476" s="110" t="s">
        <v>371</v>
      </c>
      <c r="AG476">
        <v>0</v>
      </c>
    </row>
    <row r="477" spans="1:33" ht="12.75">
      <c r="A477" s="110" t="s">
        <v>372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F477" s="110" t="s">
        <v>372</v>
      </c>
      <c r="AG477">
        <v>0</v>
      </c>
    </row>
    <row r="478" spans="1:33" ht="12.75">
      <c r="A478" s="110" t="s">
        <v>373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10" t="s">
        <v>373</v>
      </c>
      <c r="AG478">
        <v>0</v>
      </c>
    </row>
    <row r="479" spans="1:33" ht="12.75">
      <c r="A479" s="110" t="s">
        <v>374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F479" s="110" t="s">
        <v>374</v>
      </c>
      <c r="AG479">
        <v>0</v>
      </c>
    </row>
    <row r="480" spans="1:33" ht="12.75">
      <c r="A480" s="110" t="s">
        <v>375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10" t="s">
        <v>375</v>
      </c>
      <c r="AG480">
        <v>0</v>
      </c>
    </row>
    <row r="481" spans="1:33" ht="12.75">
      <c r="A481" s="110" t="s">
        <v>376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F481" s="110" t="s">
        <v>376</v>
      </c>
      <c r="AG481">
        <v>0</v>
      </c>
    </row>
    <row r="482" spans="1:33" ht="12.75">
      <c r="A482" s="110" t="s">
        <v>377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F482" s="110" t="s">
        <v>377</v>
      </c>
      <c r="AG482">
        <v>0</v>
      </c>
    </row>
    <row r="483" spans="1:33" ht="12.75">
      <c r="A483" s="110" t="s">
        <v>378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1</v>
      </c>
      <c r="Z483">
        <v>0</v>
      </c>
      <c r="AA483">
        <v>0</v>
      </c>
      <c r="AB483">
        <v>0</v>
      </c>
      <c r="AC483">
        <v>1</v>
      </c>
      <c r="AD483">
        <v>0</v>
      </c>
      <c r="AF483" s="110" t="s">
        <v>378</v>
      </c>
      <c r="AG483">
        <v>0</v>
      </c>
    </row>
    <row r="484" spans="1:33" ht="12.75">
      <c r="A484" s="110" t="s">
        <v>379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F484" s="110" t="s">
        <v>379</v>
      </c>
      <c r="AG484">
        <v>0</v>
      </c>
    </row>
    <row r="485" spans="1:33" ht="12.75">
      <c r="A485" s="110" t="s">
        <v>380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1</v>
      </c>
      <c r="AD485">
        <v>1</v>
      </c>
      <c r="AF485" s="110" t="s">
        <v>380</v>
      </c>
      <c r="AG485">
        <v>2</v>
      </c>
    </row>
    <row r="486" spans="1:33" ht="12.75">
      <c r="A486" s="110" t="s">
        <v>381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10" t="s">
        <v>381</v>
      </c>
      <c r="AG486">
        <v>0</v>
      </c>
    </row>
    <row r="487" spans="1:33" ht="12.75">
      <c r="A487" s="110" t="s">
        <v>382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F487" s="110" t="s">
        <v>382</v>
      </c>
      <c r="AG487">
        <v>0</v>
      </c>
    </row>
    <row r="488" spans="1:33" ht="12.75">
      <c r="A488" s="110" t="s">
        <v>383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F488" s="110" t="s">
        <v>383</v>
      </c>
      <c r="AG488">
        <v>0</v>
      </c>
    </row>
    <row r="489" spans="1:33" ht="12.75">
      <c r="A489" s="110" t="s">
        <v>384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10" t="s">
        <v>384</v>
      </c>
      <c r="AG489">
        <v>0</v>
      </c>
    </row>
    <row r="490" spans="1:33" ht="12.75">
      <c r="A490" s="110" t="s">
        <v>385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F490" s="110" t="s">
        <v>385</v>
      </c>
      <c r="AG490">
        <v>0</v>
      </c>
    </row>
    <row r="491" spans="1:33" ht="12.75">
      <c r="A491" s="110" t="s">
        <v>386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10" t="s">
        <v>386</v>
      </c>
      <c r="AG491">
        <v>0</v>
      </c>
    </row>
    <row r="492" spans="1:33" ht="12.75">
      <c r="A492" s="110" t="s">
        <v>387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1</v>
      </c>
      <c r="AF492" s="110" t="s">
        <v>387</v>
      </c>
      <c r="AG492">
        <v>0</v>
      </c>
    </row>
    <row r="493" spans="1:33" ht="12.75">
      <c r="A493" s="110" t="s">
        <v>388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1</v>
      </c>
      <c r="AD493">
        <v>0</v>
      </c>
      <c r="AF493" s="110" t="s">
        <v>388</v>
      </c>
      <c r="AG493">
        <v>2</v>
      </c>
    </row>
    <row r="494" spans="1:33" ht="12.75">
      <c r="A494" s="110" t="s">
        <v>389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1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F494" s="110" t="s">
        <v>389</v>
      </c>
      <c r="AG494">
        <v>0</v>
      </c>
    </row>
    <row r="495" spans="1:33" ht="12.75">
      <c r="A495" s="110" t="s">
        <v>390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F495" s="110" t="s">
        <v>390</v>
      </c>
      <c r="AG495">
        <v>0</v>
      </c>
    </row>
    <row r="496" spans="1:33" ht="12.75">
      <c r="A496" s="110" t="s">
        <v>391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F496" s="110" t="s">
        <v>391</v>
      </c>
      <c r="AG496">
        <v>0</v>
      </c>
    </row>
    <row r="497" spans="1:33" ht="12.75">
      <c r="A497" s="110" t="s">
        <v>392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F497" s="110" t="s">
        <v>392</v>
      </c>
      <c r="AG497">
        <v>0</v>
      </c>
    </row>
    <row r="498" spans="1:33" ht="12.75">
      <c r="A498" s="110" t="s">
        <v>393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1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F498" s="110" t="s">
        <v>393</v>
      </c>
      <c r="AG498">
        <v>0</v>
      </c>
    </row>
    <row r="499" spans="1:33" ht="12.75">
      <c r="A499" s="110" t="s">
        <v>394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F499" s="110" t="s">
        <v>394</v>
      </c>
      <c r="AG499">
        <v>0</v>
      </c>
    </row>
    <row r="500" spans="1:33" ht="12.75">
      <c r="A500" s="110" t="s">
        <v>395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F500" s="110" t="s">
        <v>395</v>
      </c>
      <c r="AG500">
        <v>0</v>
      </c>
    </row>
    <row r="501" spans="1:33" ht="12.75">
      <c r="A501" s="110" t="s">
        <v>396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F501" s="110" t="s">
        <v>396</v>
      </c>
      <c r="AG501">
        <v>0</v>
      </c>
    </row>
    <row r="502" spans="1:33" ht="12.75">
      <c r="A502" s="110" t="s">
        <v>397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F502" s="110" t="s">
        <v>397</v>
      </c>
      <c r="AG502">
        <v>0</v>
      </c>
    </row>
    <row r="503" spans="1:33" ht="12.75">
      <c r="A503" s="110" t="s">
        <v>398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F503" s="110" t="s">
        <v>398</v>
      </c>
      <c r="AG503">
        <v>0</v>
      </c>
    </row>
    <row r="504" spans="1:33" ht="12.75">
      <c r="A504" s="110" t="s">
        <v>399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2</v>
      </c>
      <c r="W504">
        <v>1</v>
      </c>
      <c r="X504">
        <v>2</v>
      </c>
      <c r="Y504">
        <v>3</v>
      </c>
      <c r="Z504">
        <v>5</v>
      </c>
      <c r="AA504">
        <v>3</v>
      </c>
      <c r="AB504">
        <v>6</v>
      </c>
      <c r="AC504">
        <v>5</v>
      </c>
      <c r="AD504">
        <v>1</v>
      </c>
      <c r="AF504" s="110" t="s">
        <v>399</v>
      </c>
      <c r="AG504">
        <v>2</v>
      </c>
    </row>
    <row r="505" spans="1:33" ht="12.75">
      <c r="A505" s="110" t="s">
        <v>400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F505" s="110" t="s">
        <v>400</v>
      </c>
      <c r="AG505">
        <v>0</v>
      </c>
    </row>
    <row r="506" spans="1:33" ht="12.75">
      <c r="A506" s="110" t="s">
        <v>401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</v>
      </c>
      <c r="Y506">
        <v>0</v>
      </c>
      <c r="Z506">
        <v>0</v>
      </c>
      <c r="AA506">
        <v>0</v>
      </c>
      <c r="AB506">
        <v>1</v>
      </c>
      <c r="AC506">
        <v>0</v>
      </c>
      <c r="AD506">
        <v>0</v>
      </c>
      <c r="AF506" s="110" t="s">
        <v>401</v>
      </c>
      <c r="AG506">
        <v>0</v>
      </c>
    </row>
    <row r="507" spans="1:33" ht="12.75">
      <c r="A507" s="110" t="s">
        <v>402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1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1</v>
      </c>
      <c r="AD507">
        <v>0</v>
      </c>
      <c r="AF507" s="110" t="s">
        <v>402</v>
      </c>
      <c r="AG507">
        <v>0</v>
      </c>
    </row>
    <row r="508" spans="1:33" ht="12.75">
      <c r="A508" s="110" t="s">
        <v>403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1</v>
      </c>
      <c r="AC508">
        <v>0</v>
      </c>
      <c r="AD508">
        <v>0</v>
      </c>
      <c r="AF508" s="110" t="s">
        <v>403</v>
      </c>
      <c r="AG508">
        <v>0</v>
      </c>
    </row>
    <row r="509" spans="1:33" ht="12.75">
      <c r="A509" s="110" t="s">
        <v>404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F509" s="110" t="s">
        <v>404</v>
      </c>
      <c r="AG509">
        <v>0</v>
      </c>
    </row>
    <row r="510" spans="1:33" ht="12.75">
      <c r="A510" s="110" t="s">
        <v>405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F510" s="110" t="s">
        <v>405</v>
      </c>
      <c r="AG510">
        <v>1</v>
      </c>
    </row>
    <row r="511" spans="1:33" ht="12.75">
      <c r="A511" s="110" t="s">
        <v>406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1</v>
      </c>
      <c r="Z511">
        <v>0</v>
      </c>
      <c r="AA511">
        <v>0</v>
      </c>
      <c r="AB511">
        <v>1</v>
      </c>
      <c r="AC511">
        <v>0</v>
      </c>
      <c r="AD511">
        <v>0</v>
      </c>
      <c r="AF511" s="110" t="s">
        <v>406</v>
      </c>
      <c r="AG511">
        <v>0</v>
      </c>
    </row>
    <row r="512" spans="1:33" ht="12.75">
      <c r="A512" s="110" t="s">
        <v>407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1</v>
      </c>
      <c r="AA512">
        <v>1</v>
      </c>
      <c r="AB512">
        <v>1</v>
      </c>
      <c r="AC512">
        <v>2</v>
      </c>
      <c r="AD512">
        <v>0</v>
      </c>
      <c r="AF512" s="110" t="s">
        <v>407</v>
      </c>
      <c r="AG512">
        <v>0</v>
      </c>
    </row>
    <row r="513" spans="1:33" ht="12.75">
      <c r="A513" s="110" t="s">
        <v>408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1</v>
      </c>
      <c r="AA513">
        <v>0</v>
      </c>
      <c r="AB513">
        <v>0</v>
      </c>
      <c r="AC513">
        <v>0</v>
      </c>
      <c r="AD513">
        <v>0</v>
      </c>
      <c r="AF513" s="110" t="s">
        <v>408</v>
      </c>
      <c r="AG513">
        <v>0</v>
      </c>
    </row>
    <row r="514" spans="1:33" ht="12.75">
      <c r="A514" s="110" t="s">
        <v>409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1</v>
      </c>
      <c r="Y514">
        <v>0</v>
      </c>
      <c r="Z514">
        <v>0</v>
      </c>
      <c r="AA514">
        <v>1</v>
      </c>
      <c r="AB514">
        <v>0</v>
      </c>
      <c r="AC514">
        <v>0</v>
      </c>
      <c r="AD514">
        <v>0</v>
      </c>
      <c r="AF514" s="110" t="s">
        <v>409</v>
      </c>
      <c r="AG514">
        <v>0</v>
      </c>
    </row>
    <row r="515" spans="1:33" ht="12.75">
      <c r="A515" s="110" t="s">
        <v>410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F515" s="110" t="s">
        <v>410</v>
      </c>
      <c r="AG515">
        <v>0</v>
      </c>
    </row>
    <row r="516" spans="1:33" ht="12.75">
      <c r="A516" s="110" t="s">
        <v>411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F516" s="110" t="s">
        <v>411</v>
      </c>
      <c r="AG516">
        <v>0</v>
      </c>
    </row>
    <row r="517" spans="1:33" ht="12.75">
      <c r="A517" s="110" t="s">
        <v>412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F517" s="110" t="s">
        <v>412</v>
      </c>
      <c r="AG517">
        <v>0</v>
      </c>
    </row>
    <row r="518" spans="1:33" ht="12.75">
      <c r="A518" s="110" t="s">
        <v>413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1</v>
      </c>
      <c r="AD518">
        <v>0</v>
      </c>
      <c r="AF518" s="110" t="s">
        <v>413</v>
      </c>
      <c r="AG518">
        <v>0</v>
      </c>
    </row>
    <row r="519" spans="1:33" ht="12.75">
      <c r="A519" s="110" t="s">
        <v>414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1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F519" s="110" t="s">
        <v>414</v>
      </c>
      <c r="AG519">
        <v>0</v>
      </c>
    </row>
    <row r="520" spans="1:33" ht="12.75">
      <c r="A520" s="110" t="s">
        <v>415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0</v>
      </c>
      <c r="AB520">
        <v>1</v>
      </c>
      <c r="AC520">
        <v>0</v>
      </c>
      <c r="AD520">
        <v>0</v>
      </c>
      <c r="AF520" s="110" t="s">
        <v>415</v>
      </c>
      <c r="AG520">
        <v>0</v>
      </c>
    </row>
    <row r="521" spans="1:33" ht="12.75">
      <c r="A521" s="110" t="s">
        <v>416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1</v>
      </c>
      <c r="AF521" s="110" t="s">
        <v>416</v>
      </c>
      <c r="AG521">
        <v>0</v>
      </c>
    </row>
    <row r="522" spans="1:33" ht="12.75">
      <c r="A522" s="110" t="s">
        <v>417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F522" s="110" t="s">
        <v>417</v>
      </c>
      <c r="AG522">
        <v>0</v>
      </c>
    </row>
    <row r="523" spans="1:33" ht="12.75">
      <c r="A523" s="110" t="s">
        <v>418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F523" s="110" t="s">
        <v>418</v>
      </c>
      <c r="AG523">
        <v>1</v>
      </c>
    </row>
    <row r="524" spans="1:33" ht="12.75">
      <c r="A524" s="110" t="s">
        <v>419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F524" s="110" t="s">
        <v>419</v>
      </c>
      <c r="AG524">
        <v>0</v>
      </c>
    </row>
    <row r="525" spans="1:33" ht="12.75">
      <c r="A525" s="110" t="s">
        <v>420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</v>
      </c>
      <c r="W525">
        <v>0</v>
      </c>
      <c r="X525">
        <v>0</v>
      </c>
      <c r="Y525">
        <v>2</v>
      </c>
      <c r="Z525">
        <v>2</v>
      </c>
      <c r="AA525">
        <v>1</v>
      </c>
      <c r="AB525">
        <v>1</v>
      </c>
      <c r="AC525">
        <v>1</v>
      </c>
      <c r="AD525">
        <v>0</v>
      </c>
      <c r="AF525" s="110" t="s">
        <v>420</v>
      </c>
      <c r="AG525">
        <v>0</v>
      </c>
    </row>
    <row r="526" spans="1:33" ht="12.75">
      <c r="A526" s="110" t="s">
        <v>421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F526" s="110" t="s">
        <v>421</v>
      </c>
      <c r="AG526">
        <v>0</v>
      </c>
    </row>
    <row r="527" spans="1:33" ht="12.75">
      <c r="A527" s="110" t="s">
        <v>422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F527" s="110" t="s">
        <v>422</v>
      </c>
      <c r="AG527">
        <v>0</v>
      </c>
    </row>
    <row r="528" spans="1:33" ht="12.75">
      <c r="A528" s="110" t="s">
        <v>423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F528" s="110" t="s">
        <v>423</v>
      </c>
      <c r="AG528">
        <v>0</v>
      </c>
    </row>
    <row r="529" spans="1:33" ht="12.75">
      <c r="A529" s="110" t="s">
        <v>424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4</v>
      </c>
      <c r="AA529">
        <v>1</v>
      </c>
      <c r="AB529">
        <v>3</v>
      </c>
      <c r="AC529">
        <v>1</v>
      </c>
      <c r="AD529">
        <v>3</v>
      </c>
      <c r="AF529" s="110" t="s">
        <v>424</v>
      </c>
      <c r="AG529">
        <v>4</v>
      </c>
    </row>
    <row r="530" spans="1:33" ht="12.75">
      <c r="A530" s="110" t="s">
        <v>425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3</v>
      </c>
      <c r="AA530">
        <v>1</v>
      </c>
      <c r="AB530">
        <v>3</v>
      </c>
      <c r="AC530">
        <v>1</v>
      </c>
      <c r="AD530">
        <v>3</v>
      </c>
      <c r="AF530" s="110" t="s">
        <v>425</v>
      </c>
      <c r="AG530">
        <v>4</v>
      </c>
    </row>
    <row r="531" spans="1:33" ht="12.75">
      <c r="A531" s="110" t="s">
        <v>426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</v>
      </c>
      <c r="AA531">
        <v>0</v>
      </c>
      <c r="AB531">
        <v>0</v>
      </c>
      <c r="AC531">
        <v>0</v>
      </c>
      <c r="AD531">
        <v>0</v>
      </c>
      <c r="AF531" s="110" t="s">
        <v>426</v>
      </c>
      <c r="AG531">
        <v>0</v>
      </c>
    </row>
    <row r="532" spans="1:33" ht="12.75">
      <c r="A532" s="110" t="s">
        <v>427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F532" s="110" t="s">
        <v>427</v>
      </c>
      <c r="AG532">
        <v>0</v>
      </c>
    </row>
    <row r="533" spans="1:33" ht="12.75">
      <c r="A533" s="110" t="s">
        <v>428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F533" s="110" t="s">
        <v>428</v>
      </c>
      <c r="AG533">
        <v>0</v>
      </c>
    </row>
    <row r="534" spans="1:33" ht="12.75">
      <c r="A534" s="110" t="s">
        <v>429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F534" s="110" t="s">
        <v>429</v>
      </c>
      <c r="AG534">
        <v>0</v>
      </c>
    </row>
    <row r="535" spans="1:33" ht="12.75">
      <c r="A535" s="110" t="s">
        <v>430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F535" s="110" t="s">
        <v>430</v>
      </c>
      <c r="AG535">
        <v>0</v>
      </c>
    </row>
    <row r="536" spans="1:33" ht="12.75">
      <c r="A536" s="110" t="s">
        <v>431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F536" s="110" t="s">
        <v>431</v>
      </c>
      <c r="AG536">
        <v>0</v>
      </c>
    </row>
    <row r="537" spans="1:33" ht="12.75">
      <c r="A537" s="110" t="s">
        <v>432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1</v>
      </c>
      <c r="Y537">
        <v>0</v>
      </c>
      <c r="Z537">
        <v>1</v>
      </c>
      <c r="AA537">
        <v>0</v>
      </c>
      <c r="AB537">
        <v>0</v>
      </c>
      <c r="AC537">
        <v>0</v>
      </c>
      <c r="AD537">
        <v>0</v>
      </c>
      <c r="AF537" s="110" t="s">
        <v>432</v>
      </c>
      <c r="AG537">
        <v>0</v>
      </c>
    </row>
    <row r="538" spans="1:33" ht="12.75">
      <c r="A538" s="110" t="s">
        <v>433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F538" s="110" t="s">
        <v>433</v>
      </c>
      <c r="AG538">
        <v>0</v>
      </c>
    </row>
    <row r="539" spans="1:33" ht="12.75">
      <c r="A539" s="110" t="s">
        <v>434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F539" s="110" t="s">
        <v>434</v>
      </c>
      <c r="AG539">
        <v>0</v>
      </c>
    </row>
    <row r="540" spans="1:33" ht="12.75">
      <c r="A540" s="110" t="s">
        <v>435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0</v>
      </c>
      <c r="AB540">
        <v>0</v>
      </c>
      <c r="AC540">
        <v>0</v>
      </c>
      <c r="AD540">
        <v>0</v>
      </c>
      <c r="AF540" s="110" t="s">
        <v>435</v>
      </c>
      <c r="AG540">
        <v>0</v>
      </c>
    </row>
    <row r="541" spans="1:33" ht="12.75">
      <c r="A541" s="110" t="s">
        <v>436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F541" s="110" t="s">
        <v>436</v>
      </c>
      <c r="AG541">
        <v>0</v>
      </c>
    </row>
    <row r="542" spans="1:33" ht="12.75">
      <c r="A542" s="110" t="s">
        <v>437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F542" s="110" t="s">
        <v>437</v>
      </c>
      <c r="AG542">
        <v>0</v>
      </c>
    </row>
    <row r="543" spans="1:33" ht="12.75">
      <c r="A543" s="110" t="s">
        <v>438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1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F543" s="110" t="s">
        <v>438</v>
      </c>
      <c r="AG543">
        <v>0</v>
      </c>
    </row>
    <row r="544" spans="1:33" ht="12.75">
      <c r="A544" s="110" t="s">
        <v>439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5</v>
      </c>
      <c r="W544">
        <v>10</v>
      </c>
      <c r="X544">
        <v>5</v>
      </c>
      <c r="Y544">
        <v>9</v>
      </c>
      <c r="Z544">
        <v>7</v>
      </c>
      <c r="AA544">
        <v>11</v>
      </c>
      <c r="AB544">
        <v>7</v>
      </c>
      <c r="AC544">
        <v>8</v>
      </c>
      <c r="AD544">
        <v>10</v>
      </c>
      <c r="AF544" s="110" t="s">
        <v>439</v>
      </c>
      <c r="AG544">
        <v>11</v>
      </c>
    </row>
    <row r="545" spans="1:33" ht="12.75">
      <c r="A545" s="110" t="s">
        <v>440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F545" s="110" t="s">
        <v>440</v>
      </c>
      <c r="AG545">
        <v>0</v>
      </c>
    </row>
    <row r="546" spans="1:33" ht="12.75">
      <c r="A546" s="110" t="s">
        <v>441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4</v>
      </c>
      <c r="AF546" s="110" t="s">
        <v>441</v>
      </c>
      <c r="AG546">
        <v>3</v>
      </c>
    </row>
    <row r="547" spans="1:33" ht="12.75">
      <c r="A547" s="110" t="s">
        <v>442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2</v>
      </c>
      <c r="W547">
        <v>5</v>
      </c>
      <c r="X547">
        <v>1</v>
      </c>
      <c r="Y547">
        <v>4</v>
      </c>
      <c r="Z547">
        <v>2</v>
      </c>
      <c r="AA547">
        <v>4</v>
      </c>
      <c r="AB547">
        <v>4</v>
      </c>
      <c r="AC547">
        <v>5</v>
      </c>
      <c r="AD547">
        <v>4</v>
      </c>
      <c r="AF547" s="110" t="s">
        <v>442</v>
      </c>
      <c r="AG547">
        <v>2</v>
      </c>
    </row>
    <row r="548" spans="1:33" ht="12.75">
      <c r="A548" s="110" t="s">
        <v>443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2</v>
      </c>
      <c r="W548">
        <v>4</v>
      </c>
      <c r="X548">
        <v>1</v>
      </c>
      <c r="Y548">
        <v>3</v>
      </c>
      <c r="Z548">
        <v>1</v>
      </c>
      <c r="AA548">
        <v>0</v>
      </c>
      <c r="AB548">
        <v>3</v>
      </c>
      <c r="AC548">
        <v>5</v>
      </c>
      <c r="AD548">
        <v>3</v>
      </c>
      <c r="AF548" s="110" t="s">
        <v>443</v>
      </c>
      <c r="AG548">
        <v>2</v>
      </c>
    </row>
    <row r="549" spans="1:33" ht="12.75">
      <c r="A549" s="110" t="s">
        <v>444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</v>
      </c>
      <c r="W549">
        <v>1</v>
      </c>
      <c r="X549">
        <v>2</v>
      </c>
      <c r="Y549">
        <v>1</v>
      </c>
      <c r="Z549">
        <v>1</v>
      </c>
      <c r="AA549">
        <v>3</v>
      </c>
      <c r="AB549">
        <v>1</v>
      </c>
      <c r="AC549">
        <v>1</v>
      </c>
      <c r="AD549">
        <v>1</v>
      </c>
      <c r="AF549" s="110" t="s">
        <v>444</v>
      </c>
      <c r="AG549">
        <v>2</v>
      </c>
    </row>
    <row r="550" spans="1:33" ht="12.75">
      <c r="A550" s="110" t="s">
        <v>445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2</v>
      </c>
      <c r="W550">
        <v>4</v>
      </c>
      <c r="X550">
        <v>2</v>
      </c>
      <c r="Y550">
        <v>4</v>
      </c>
      <c r="Z550">
        <v>3</v>
      </c>
      <c r="AA550">
        <v>4</v>
      </c>
      <c r="AB550">
        <v>1</v>
      </c>
      <c r="AC550">
        <v>2</v>
      </c>
      <c r="AD550">
        <v>1</v>
      </c>
      <c r="AF550" s="110" t="s">
        <v>445</v>
      </c>
      <c r="AG550">
        <v>4</v>
      </c>
    </row>
    <row r="551" spans="1:33" ht="12.75">
      <c r="A551" s="110" t="s">
        <v>446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F551" s="110" t="s">
        <v>446</v>
      </c>
      <c r="AG551">
        <v>0</v>
      </c>
    </row>
    <row r="552" spans="1:33" ht="12.75">
      <c r="A552" s="110" t="s">
        <v>447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  <c r="AB552">
        <v>1</v>
      </c>
      <c r="AC552">
        <v>0</v>
      </c>
      <c r="AD552">
        <v>0</v>
      </c>
      <c r="AF552" s="110" t="s">
        <v>447</v>
      </c>
      <c r="AG552">
        <v>0</v>
      </c>
    </row>
    <row r="553" spans="1:33" ht="12.75">
      <c r="A553" s="110" t="s">
        <v>448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3</v>
      </c>
      <c r="W553">
        <v>2</v>
      </c>
      <c r="X553">
        <v>2</v>
      </c>
      <c r="Y553">
        <v>2</v>
      </c>
      <c r="Z553">
        <v>1</v>
      </c>
      <c r="AA553">
        <v>0</v>
      </c>
      <c r="AB553">
        <v>2</v>
      </c>
      <c r="AC553">
        <v>2</v>
      </c>
      <c r="AD553">
        <v>3</v>
      </c>
      <c r="AF553" s="110" t="s">
        <v>448</v>
      </c>
      <c r="AG553">
        <v>3</v>
      </c>
    </row>
    <row r="554" spans="1:33" ht="12.75">
      <c r="A554" s="110" t="s">
        <v>449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F554" s="110" t="s">
        <v>449</v>
      </c>
      <c r="AG554">
        <v>0</v>
      </c>
    </row>
    <row r="555" spans="1:33" ht="12.75">
      <c r="A555" s="110" t="s">
        <v>450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2</v>
      </c>
      <c r="W555">
        <v>1</v>
      </c>
      <c r="X555">
        <v>0</v>
      </c>
      <c r="Y555">
        <v>1</v>
      </c>
      <c r="Z555">
        <v>0</v>
      </c>
      <c r="AA555">
        <v>0</v>
      </c>
      <c r="AB555">
        <v>0</v>
      </c>
      <c r="AC555">
        <v>0</v>
      </c>
      <c r="AD555">
        <v>3</v>
      </c>
      <c r="AF555" s="110" t="s">
        <v>450</v>
      </c>
      <c r="AG555">
        <v>2</v>
      </c>
    </row>
    <row r="556" spans="1:33" ht="12.75">
      <c r="A556" s="110" t="s">
        <v>451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F556" s="110" t="s">
        <v>451</v>
      </c>
      <c r="AG556">
        <v>0</v>
      </c>
    </row>
    <row r="557" spans="1:33" ht="12.75">
      <c r="A557" s="110" t="s">
        <v>452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F557" s="110" t="s">
        <v>452</v>
      </c>
      <c r="AG557">
        <v>0</v>
      </c>
    </row>
    <row r="558" spans="1:33" ht="12.75">
      <c r="A558" s="110" t="s">
        <v>453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1</v>
      </c>
      <c r="W558">
        <v>1</v>
      </c>
      <c r="X558">
        <v>2</v>
      </c>
      <c r="Y558">
        <v>1</v>
      </c>
      <c r="Z558">
        <v>1</v>
      </c>
      <c r="AA558">
        <v>0</v>
      </c>
      <c r="AB558">
        <v>1</v>
      </c>
      <c r="AC558">
        <v>1</v>
      </c>
      <c r="AD558">
        <v>0</v>
      </c>
      <c r="AF558" s="110" t="s">
        <v>453</v>
      </c>
      <c r="AG558">
        <v>1</v>
      </c>
    </row>
    <row r="559" spans="1:33" ht="12.75">
      <c r="A559" s="110" t="s">
        <v>454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F559" s="110" t="s">
        <v>454</v>
      </c>
      <c r="AG559">
        <v>0</v>
      </c>
    </row>
    <row r="560" spans="1:33" ht="12.75">
      <c r="A560" s="110" t="s">
        <v>455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1</v>
      </c>
      <c r="AC560">
        <v>1</v>
      </c>
      <c r="AD560">
        <v>0</v>
      </c>
      <c r="AF560" s="110" t="s">
        <v>455</v>
      </c>
      <c r="AG560">
        <v>0</v>
      </c>
    </row>
    <row r="561" spans="1:33" ht="12.75">
      <c r="A561" s="110" t="s">
        <v>456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2</v>
      </c>
      <c r="X561">
        <v>0</v>
      </c>
      <c r="Y561">
        <v>1</v>
      </c>
      <c r="Z561">
        <v>3</v>
      </c>
      <c r="AA561">
        <v>2</v>
      </c>
      <c r="AB561">
        <v>1</v>
      </c>
      <c r="AC561">
        <v>0</v>
      </c>
      <c r="AD561">
        <v>1</v>
      </c>
      <c r="AF561" s="110" t="s">
        <v>456</v>
      </c>
      <c r="AG561">
        <v>0</v>
      </c>
    </row>
    <row r="562" spans="1:33" ht="12.75">
      <c r="A562" s="110" t="s">
        <v>457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F562" s="110" t="s">
        <v>457</v>
      </c>
      <c r="AG562">
        <v>0</v>
      </c>
    </row>
    <row r="563" spans="1:33" ht="12.75">
      <c r="A563" s="110" t="s">
        <v>458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2</v>
      </c>
      <c r="AA563">
        <v>0</v>
      </c>
      <c r="AB563">
        <v>0</v>
      </c>
      <c r="AC563">
        <v>0</v>
      </c>
      <c r="AD563">
        <v>0</v>
      </c>
      <c r="AF563" s="110" t="s">
        <v>458</v>
      </c>
      <c r="AG563">
        <v>0</v>
      </c>
    </row>
    <row r="564" spans="1:33" ht="12.75">
      <c r="A564" s="110" t="s">
        <v>459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1</v>
      </c>
      <c r="X564">
        <v>0</v>
      </c>
      <c r="Y564">
        <v>1</v>
      </c>
      <c r="Z564">
        <v>0</v>
      </c>
      <c r="AA564">
        <v>0</v>
      </c>
      <c r="AB564">
        <v>0</v>
      </c>
      <c r="AC564">
        <v>0</v>
      </c>
      <c r="AD564">
        <v>1</v>
      </c>
      <c r="AF564" s="110" t="s">
        <v>459</v>
      </c>
      <c r="AG564">
        <v>0</v>
      </c>
    </row>
    <row r="565" spans="1:33" ht="12.75">
      <c r="A565" s="110" t="s">
        <v>460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F565" s="110" t="s">
        <v>460</v>
      </c>
      <c r="AG565">
        <v>0</v>
      </c>
    </row>
    <row r="566" spans="1:33" ht="12.75">
      <c r="A566" s="110" t="s">
        <v>461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1</v>
      </c>
      <c r="AF566" s="110" t="s">
        <v>461</v>
      </c>
      <c r="AG566">
        <v>0</v>
      </c>
    </row>
    <row r="567" spans="1:33" ht="12.75">
      <c r="A567" s="110" t="s">
        <v>462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1</v>
      </c>
      <c r="X567">
        <v>0</v>
      </c>
      <c r="Y567">
        <v>1</v>
      </c>
      <c r="Z567">
        <v>0</v>
      </c>
      <c r="AA567">
        <v>0</v>
      </c>
      <c r="AB567">
        <v>0</v>
      </c>
      <c r="AC567">
        <v>0</v>
      </c>
      <c r="AD567">
        <v>0</v>
      </c>
      <c r="AF567" s="110" t="s">
        <v>462</v>
      </c>
      <c r="AG567">
        <v>0</v>
      </c>
    </row>
    <row r="568" spans="1:33" ht="12.75">
      <c r="A568" s="110" t="s">
        <v>463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F568" s="110" t="s">
        <v>463</v>
      </c>
      <c r="AG568">
        <v>0</v>
      </c>
    </row>
    <row r="569" spans="1:33" ht="12.75">
      <c r="A569" s="110" t="s">
        <v>464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1</v>
      </c>
      <c r="X569">
        <v>0</v>
      </c>
      <c r="Y569">
        <v>0</v>
      </c>
      <c r="Z569">
        <v>1</v>
      </c>
      <c r="AA569">
        <v>2</v>
      </c>
      <c r="AB569">
        <v>1</v>
      </c>
      <c r="AC569">
        <v>0</v>
      </c>
      <c r="AD569">
        <v>0</v>
      </c>
      <c r="AF569" s="110" t="s">
        <v>464</v>
      </c>
      <c r="AG569">
        <v>0</v>
      </c>
    </row>
    <row r="570" spans="1:33" ht="12.75">
      <c r="A570" s="110" t="s">
        <v>465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F570" s="110" t="s">
        <v>465</v>
      </c>
      <c r="AG570">
        <v>0</v>
      </c>
    </row>
    <row r="571" spans="1:33" ht="12.75">
      <c r="A571" s="110" t="s">
        <v>466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F571" s="110" t="s">
        <v>466</v>
      </c>
      <c r="AG571">
        <v>0</v>
      </c>
    </row>
    <row r="572" spans="1:33" ht="12.75">
      <c r="A572" s="110" t="s">
        <v>467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1</v>
      </c>
      <c r="Z572">
        <v>0</v>
      </c>
      <c r="AA572">
        <v>0</v>
      </c>
      <c r="AB572">
        <v>0</v>
      </c>
      <c r="AC572">
        <v>1</v>
      </c>
      <c r="AD572">
        <v>0</v>
      </c>
      <c r="AF572" s="110" t="s">
        <v>467</v>
      </c>
      <c r="AG572">
        <v>0</v>
      </c>
    </row>
    <row r="573" spans="1:33" ht="12.75">
      <c r="A573" s="110" t="s">
        <v>468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F573" s="110" t="s">
        <v>468</v>
      </c>
      <c r="AG573">
        <v>0</v>
      </c>
    </row>
    <row r="574" spans="1:33" ht="12.75">
      <c r="A574" s="110" t="s">
        <v>469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1</v>
      </c>
      <c r="Z574">
        <v>0</v>
      </c>
      <c r="AA574">
        <v>0</v>
      </c>
      <c r="AB574">
        <v>0</v>
      </c>
      <c r="AC574">
        <v>0</v>
      </c>
      <c r="AD574">
        <v>0</v>
      </c>
      <c r="AF574" s="110" t="s">
        <v>469</v>
      </c>
      <c r="AG574">
        <v>0</v>
      </c>
    </row>
    <row r="575" spans="1:33" ht="12.75">
      <c r="A575" s="110" t="s">
        <v>470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1</v>
      </c>
      <c r="AD575">
        <v>0</v>
      </c>
      <c r="AF575" s="110" t="s">
        <v>470</v>
      </c>
      <c r="AG575">
        <v>0</v>
      </c>
    </row>
    <row r="576" spans="1:33" ht="12.75">
      <c r="A576" s="110" t="s">
        <v>863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1</v>
      </c>
      <c r="AC576">
        <v>0</v>
      </c>
      <c r="AD576">
        <v>0</v>
      </c>
      <c r="AF576" s="110" t="s">
        <v>863</v>
      </c>
      <c r="AG576">
        <v>0</v>
      </c>
    </row>
    <row r="577" spans="1:33" ht="12.75">
      <c r="A577" s="110" t="s">
        <v>471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F577" s="110" t="s">
        <v>471</v>
      </c>
      <c r="AG577">
        <v>0</v>
      </c>
    </row>
    <row r="578" spans="1:33" ht="12.75">
      <c r="A578" s="110" t="s">
        <v>472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1</v>
      </c>
      <c r="AC578">
        <v>0</v>
      </c>
      <c r="AD578">
        <v>0</v>
      </c>
      <c r="AF578" s="110" t="s">
        <v>472</v>
      </c>
      <c r="AG578">
        <v>0</v>
      </c>
    </row>
    <row r="579" spans="1:33" ht="12.75">
      <c r="A579" s="110" t="s">
        <v>473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F579" s="110" t="s">
        <v>473</v>
      </c>
      <c r="AG579">
        <v>0</v>
      </c>
    </row>
    <row r="580" spans="1:33" ht="12.75">
      <c r="A580" s="110" t="s">
        <v>490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F580" s="110" t="s">
        <v>490</v>
      </c>
      <c r="AG580">
        <v>0</v>
      </c>
    </row>
    <row r="581" spans="1:33" ht="12.75">
      <c r="A581" s="110" t="s">
        <v>491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F581" s="110" t="s">
        <v>491</v>
      </c>
      <c r="AG581">
        <v>0</v>
      </c>
    </row>
    <row r="582" spans="1:33" ht="12.75">
      <c r="A582" s="110" t="s">
        <v>492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F582" s="110" t="s">
        <v>492</v>
      </c>
      <c r="AG582">
        <v>0</v>
      </c>
    </row>
    <row r="583" spans="1:33" ht="12.75">
      <c r="A583" s="110" t="s">
        <v>493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1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F583" s="110" t="s">
        <v>493</v>
      </c>
      <c r="AG583">
        <v>0</v>
      </c>
    </row>
    <row r="584" spans="1:33" ht="12.75">
      <c r="A584" s="110" t="s">
        <v>494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F584" s="110" t="s">
        <v>494</v>
      </c>
      <c r="AG584">
        <v>0</v>
      </c>
    </row>
    <row r="585" spans="1:33" ht="12.75">
      <c r="A585" s="110" t="s">
        <v>495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F585" s="110" t="s">
        <v>495</v>
      </c>
      <c r="AG585">
        <v>0</v>
      </c>
    </row>
    <row r="586" spans="1:33" ht="12.75">
      <c r="A586" s="110" t="s">
        <v>496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F586" s="110" t="s">
        <v>496</v>
      </c>
      <c r="AG586">
        <v>0</v>
      </c>
    </row>
    <row r="587" spans="1:33" ht="12.75">
      <c r="A587" s="110" t="s">
        <v>497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F587" s="110" t="s">
        <v>497</v>
      </c>
      <c r="AG587">
        <v>0</v>
      </c>
    </row>
    <row r="588" spans="1:33" ht="12.75">
      <c r="A588" s="110" t="s">
        <v>498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F588" s="110" t="s">
        <v>498</v>
      </c>
      <c r="AG588">
        <v>0</v>
      </c>
    </row>
    <row r="589" spans="1:33" ht="12.75">
      <c r="A589" s="110" t="s">
        <v>499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1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F589" s="110" t="s">
        <v>499</v>
      </c>
      <c r="AG589">
        <v>0</v>
      </c>
    </row>
    <row r="590" spans="1:33" ht="12.75">
      <c r="A590" s="110" t="s">
        <v>500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F590" s="110" t="s">
        <v>500</v>
      </c>
      <c r="AG590">
        <v>0</v>
      </c>
    </row>
    <row r="591" spans="1:33" ht="12.75">
      <c r="A591" s="110" t="s">
        <v>501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F591" s="110" t="s">
        <v>501</v>
      </c>
      <c r="AG591">
        <v>0</v>
      </c>
    </row>
    <row r="592" spans="1:33" ht="12.75">
      <c r="A592" s="110" t="s">
        <v>502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1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F592" s="110" t="s">
        <v>502</v>
      </c>
      <c r="AG592">
        <v>0</v>
      </c>
    </row>
    <row r="593" spans="1:33" ht="12.75">
      <c r="A593" s="110" t="s">
        <v>503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3</v>
      </c>
      <c r="W593">
        <v>0</v>
      </c>
      <c r="X593">
        <v>1</v>
      </c>
      <c r="Y593">
        <v>1</v>
      </c>
      <c r="Z593">
        <v>2</v>
      </c>
      <c r="AA593">
        <v>1</v>
      </c>
      <c r="AB593">
        <v>0</v>
      </c>
      <c r="AC593">
        <v>1</v>
      </c>
      <c r="AD593">
        <v>2</v>
      </c>
      <c r="AF593" s="110" t="s">
        <v>503</v>
      </c>
      <c r="AG593">
        <v>0</v>
      </c>
    </row>
    <row r="594" spans="1:33" ht="12.75">
      <c r="A594" s="110" t="s">
        <v>504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F594" s="110" t="s">
        <v>504</v>
      </c>
      <c r="AG594">
        <v>0</v>
      </c>
    </row>
    <row r="595" spans="1:33" ht="12.75">
      <c r="A595" s="110" t="s">
        <v>505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2</v>
      </c>
      <c r="W595">
        <v>0</v>
      </c>
      <c r="X595">
        <v>1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1</v>
      </c>
      <c r="AF595" s="110" t="s">
        <v>505</v>
      </c>
      <c r="AG595">
        <v>0</v>
      </c>
    </row>
    <row r="596" spans="1:33" ht="12.75">
      <c r="A596" s="110" t="s">
        <v>506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</v>
      </c>
      <c r="W596">
        <v>0</v>
      </c>
      <c r="X596">
        <v>0</v>
      </c>
      <c r="Y596">
        <v>1</v>
      </c>
      <c r="Z596">
        <v>2</v>
      </c>
      <c r="AA596">
        <v>1</v>
      </c>
      <c r="AB596">
        <v>0</v>
      </c>
      <c r="AC596">
        <v>1</v>
      </c>
      <c r="AD596">
        <v>1</v>
      </c>
      <c r="AF596" s="110" t="s">
        <v>506</v>
      </c>
      <c r="AG596">
        <v>0</v>
      </c>
    </row>
    <row r="597" spans="1:33" ht="12.75">
      <c r="A597" s="110" t="s">
        <v>507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2</v>
      </c>
      <c r="W597">
        <v>4</v>
      </c>
      <c r="X597">
        <v>4</v>
      </c>
      <c r="Y597">
        <v>6</v>
      </c>
      <c r="Z597">
        <v>6</v>
      </c>
      <c r="AA597">
        <v>4</v>
      </c>
      <c r="AB597">
        <v>3</v>
      </c>
      <c r="AC597">
        <v>1</v>
      </c>
      <c r="AD597">
        <v>2</v>
      </c>
      <c r="AF597" s="110" t="s">
        <v>507</v>
      </c>
      <c r="AG597">
        <v>5</v>
      </c>
    </row>
    <row r="598" spans="1:33" ht="12.75">
      <c r="A598" s="110" t="s">
        <v>508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1</v>
      </c>
      <c r="W598">
        <v>0</v>
      </c>
      <c r="X598">
        <v>3</v>
      </c>
      <c r="Y598">
        <v>4</v>
      </c>
      <c r="Z598">
        <v>1</v>
      </c>
      <c r="AA598">
        <v>4</v>
      </c>
      <c r="AB598">
        <v>2</v>
      </c>
      <c r="AC598">
        <v>0</v>
      </c>
      <c r="AD598">
        <v>0</v>
      </c>
      <c r="AF598" s="110" t="s">
        <v>508</v>
      </c>
      <c r="AG598">
        <v>3</v>
      </c>
    </row>
    <row r="599" spans="1:33" ht="12.75">
      <c r="A599" s="110" t="s">
        <v>509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F599" s="110" t="s">
        <v>509</v>
      </c>
      <c r="AG599">
        <v>0</v>
      </c>
    </row>
    <row r="600" spans="1:33" ht="12.75">
      <c r="A600" s="110" t="s">
        <v>510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1</v>
      </c>
      <c r="X600">
        <v>0</v>
      </c>
      <c r="Y600">
        <v>0</v>
      </c>
      <c r="Z600">
        <v>5</v>
      </c>
      <c r="AA600">
        <v>0</v>
      </c>
      <c r="AB600">
        <v>0</v>
      </c>
      <c r="AC600">
        <v>0</v>
      </c>
      <c r="AD600">
        <v>0</v>
      </c>
      <c r="AF600" s="110" t="s">
        <v>510</v>
      </c>
      <c r="AG600">
        <v>0</v>
      </c>
    </row>
    <row r="601" spans="1:33" ht="12.75">
      <c r="A601" s="110" t="s">
        <v>511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F601" s="110" t="s">
        <v>511</v>
      </c>
      <c r="AG601">
        <v>0</v>
      </c>
    </row>
    <row r="602" spans="1:33" ht="12.75">
      <c r="A602" s="110" t="s">
        <v>512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F602" s="110" t="s">
        <v>512</v>
      </c>
      <c r="AG602">
        <v>0</v>
      </c>
    </row>
    <row r="603" spans="1:33" ht="12.75">
      <c r="A603" s="110" t="s">
        <v>513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2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F603" s="110" t="s">
        <v>513</v>
      </c>
      <c r="AG603">
        <v>1</v>
      </c>
    </row>
    <row r="604" spans="1:33" ht="12.75">
      <c r="A604" s="110" t="s">
        <v>514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  <c r="AA604">
        <v>0</v>
      </c>
      <c r="AB604">
        <v>1</v>
      </c>
      <c r="AC604">
        <v>0</v>
      </c>
      <c r="AD604">
        <v>1</v>
      </c>
      <c r="AF604" s="110" t="s">
        <v>514</v>
      </c>
      <c r="AG604">
        <v>1</v>
      </c>
    </row>
    <row r="605" spans="1:33" ht="12.75">
      <c r="A605" s="110" t="s">
        <v>515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0</v>
      </c>
      <c r="AA605">
        <v>0</v>
      </c>
      <c r="AB605">
        <v>0</v>
      </c>
      <c r="AC605">
        <v>1</v>
      </c>
      <c r="AD605">
        <v>0</v>
      </c>
      <c r="AF605" s="110" t="s">
        <v>515</v>
      </c>
      <c r="AG605">
        <v>0</v>
      </c>
    </row>
    <row r="606" spans="1:33" ht="12.75">
      <c r="A606" s="110" t="s">
        <v>516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F606" s="110" t="s">
        <v>516</v>
      </c>
      <c r="AG606">
        <v>0</v>
      </c>
    </row>
    <row r="607" spans="1:33" ht="12.75">
      <c r="A607" s="110" t="s">
        <v>517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1</v>
      </c>
      <c r="X607">
        <v>0</v>
      </c>
      <c r="Y607">
        <v>1</v>
      </c>
      <c r="Z607">
        <v>0</v>
      </c>
      <c r="AA607">
        <v>0</v>
      </c>
      <c r="AB607">
        <v>0</v>
      </c>
      <c r="AC607">
        <v>0</v>
      </c>
      <c r="AD607">
        <v>1</v>
      </c>
      <c r="AF607" s="110" t="s">
        <v>517</v>
      </c>
      <c r="AG607">
        <v>0</v>
      </c>
    </row>
    <row r="608" spans="1:33" ht="12.75">
      <c r="A608" s="110" t="s">
        <v>474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10" t="s">
        <v>474</v>
      </c>
      <c r="AG608">
        <v>0</v>
      </c>
    </row>
    <row r="609" spans="1:33" ht="12.75">
      <c r="A609" s="110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16</v>
      </c>
      <c r="W609">
        <v>21</v>
      </c>
      <c r="X609">
        <v>16</v>
      </c>
      <c r="Y609">
        <v>24</v>
      </c>
      <c r="Z609">
        <v>29</v>
      </c>
      <c r="AA609">
        <v>22</v>
      </c>
      <c r="AB609">
        <v>23</v>
      </c>
      <c r="AC609">
        <v>21</v>
      </c>
      <c r="AD609">
        <v>23</v>
      </c>
      <c r="AF609" s="110" t="s">
        <v>18</v>
      </c>
      <c r="AG609">
        <v>27</v>
      </c>
    </row>
    <row r="611" spans="1:32" ht="12.75">
      <c r="A611" s="110" t="s">
        <v>8</v>
      </c>
      <c r="AF611" s="110" t="s">
        <v>8</v>
      </c>
    </row>
    <row r="612" spans="1:32" ht="12.75">
      <c r="A612" s="110" t="s">
        <v>860</v>
      </c>
      <c r="AF612" s="110">
        <v>2008</v>
      </c>
    </row>
    <row r="613" spans="1:33" ht="12.75">
      <c r="A613" s="110" t="s">
        <v>230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10" t="s">
        <v>230</v>
      </c>
      <c r="AG613">
        <v>2008</v>
      </c>
    </row>
    <row r="614" spans="1:33" ht="12.75">
      <c r="A614" s="110" t="s">
        <v>48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F614" s="110" t="s">
        <v>48</v>
      </c>
      <c r="AG614">
        <v>0</v>
      </c>
    </row>
    <row r="615" spans="1:33" ht="12.75">
      <c r="A615" s="110" t="s">
        <v>49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F615" s="110" t="s">
        <v>49</v>
      </c>
      <c r="AG615">
        <v>0</v>
      </c>
    </row>
    <row r="616" spans="1:33" ht="12.75">
      <c r="A616" s="110" t="s">
        <v>50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F616" s="110" t="s">
        <v>50</v>
      </c>
      <c r="AG616">
        <v>0</v>
      </c>
    </row>
    <row r="617" spans="1:33" ht="12.75">
      <c r="A617" s="110" t="s">
        <v>51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</v>
      </c>
      <c r="AA617">
        <v>0</v>
      </c>
      <c r="AB617">
        <v>0</v>
      </c>
      <c r="AC617">
        <v>0</v>
      </c>
      <c r="AD617">
        <v>0</v>
      </c>
      <c r="AF617" s="110" t="s">
        <v>51</v>
      </c>
      <c r="AG617">
        <v>0</v>
      </c>
    </row>
    <row r="618" spans="1:33" ht="12.75">
      <c r="A618" s="110" t="s">
        <v>52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10" t="s">
        <v>52</v>
      </c>
      <c r="AG618">
        <v>0</v>
      </c>
    </row>
    <row r="619" spans="1:33" ht="12.75">
      <c r="A619" s="110" t="s">
        <v>53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F619" s="110" t="s">
        <v>53</v>
      </c>
      <c r="AG619">
        <v>0</v>
      </c>
    </row>
    <row r="620" spans="1:33" ht="12.75">
      <c r="A620" s="110" t="s">
        <v>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10" t="s">
        <v>54</v>
      </c>
      <c r="AG620">
        <v>0</v>
      </c>
    </row>
    <row r="621" spans="1:33" ht="12.75">
      <c r="A621" s="110" t="s">
        <v>55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F621" s="110" t="s">
        <v>55</v>
      </c>
      <c r="AG621">
        <v>0</v>
      </c>
    </row>
    <row r="622" spans="1:33" ht="12.75">
      <c r="A622" s="110" t="s">
        <v>56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F622" s="110" t="s">
        <v>56</v>
      </c>
      <c r="AG622">
        <v>0</v>
      </c>
    </row>
    <row r="623" spans="1:33" ht="12.75">
      <c r="A623" s="110" t="s">
        <v>57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1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F623" s="110" t="s">
        <v>57</v>
      </c>
      <c r="AG623">
        <v>0</v>
      </c>
    </row>
    <row r="624" spans="1:33" ht="12.75">
      <c r="A624" s="110" t="s">
        <v>58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1</v>
      </c>
      <c r="AB624">
        <v>0</v>
      </c>
      <c r="AC624">
        <v>0</v>
      </c>
      <c r="AD624">
        <v>0</v>
      </c>
      <c r="AF624" s="110" t="s">
        <v>58</v>
      </c>
      <c r="AG624">
        <v>0</v>
      </c>
    </row>
    <row r="625" spans="1:33" ht="12.75">
      <c r="A625" s="110" t="s">
        <v>59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F625" s="110" t="s">
        <v>59</v>
      </c>
      <c r="AG625">
        <v>0</v>
      </c>
    </row>
    <row r="626" spans="1:33" ht="12.75">
      <c r="A626" s="110" t="s">
        <v>60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F626" s="110" t="s">
        <v>60</v>
      </c>
      <c r="AG626">
        <v>0</v>
      </c>
    </row>
    <row r="627" spans="1:33" ht="12.75">
      <c r="A627" s="110" t="s">
        <v>61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F627" s="110" t="s">
        <v>61</v>
      </c>
      <c r="AG627">
        <v>0</v>
      </c>
    </row>
    <row r="628" spans="1:33" ht="12.75">
      <c r="A628" s="110" t="s">
        <v>62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10" t="s">
        <v>62</v>
      </c>
      <c r="AG628">
        <v>0</v>
      </c>
    </row>
    <row r="629" spans="1:33" ht="12.75">
      <c r="A629" s="110" t="s">
        <v>63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1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F629" s="110" t="s">
        <v>63</v>
      </c>
      <c r="AG629">
        <v>0</v>
      </c>
    </row>
    <row r="630" spans="1:33" ht="12.75">
      <c r="A630" s="110" t="s">
        <v>64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1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F630" s="110" t="s">
        <v>64</v>
      </c>
      <c r="AG630">
        <v>0</v>
      </c>
    </row>
    <row r="631" spans="1:33" ht="12.75">
      <c r="A631" s="110" t="s">
        <v>65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F631" s="110" t="s">
        <v>65</v>
      </c>
      <c r="AG631">
        <v>0</v>
      </c>
    </row>
    <row r="632" spans="1:33" ht="12.75">
      <c r="A632" s="110" t="s">
        <v>67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F632" s="110" t="s">
        <v>67</v>
      </c>
      <c r="AG632">
        <v>0</v>
      </c>
    </row>
    <row r="633" spans="1:33" ht="12.75">
      <c r="A633" s="110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1</v>
      </c>
      <c r="W633">
        <v>1</v>
      </c>
      <c r="X633">
        <v>1</v>
      </c>
      <c r="Y633">
        <v>0</v>
      </c>
      <c r="Z633">
        <v>1</v>
      </c>
      <c r="AA633">
        <v>1</v>
      </c>
      <c r="AB633">
        <v>0</v>
      </c>
      <c r="AC633">
        <v>0</v>
      </c>
      <c r="AD633">
        <v>0</v>
      </c>
      <c r="AF633" s="110" t="s">
        <v>18</v>
      </c>
      <c r="AG633">
        <v>0</v>
      </c>
    </row>
    <row r="635" ht="12.75">
      <c r="A635" s="110" t="s">
        <v>171</v>
      </c>
    </row>
    <row r="636" ht="12.75">
      <c r="A636" s="110" t="s">
        <v>865</v>
      </c>
    </row>
    <row r="637" spans="1:19" ht="12.75">
      <c r="A637" s="110" t="s">
        <v>340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329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101.69</v>
      </c>
      <c r="I638">
        <v>59.14</v>
      </c>
      <c r="J638">
        <v>113.16</v>
      </c>
      <c r="K638">
        <v>114.29</v>
      </c>
      <c r="L638">
        <v>105.63</v>
      </c>
      <c r="M638">
        <v>97.33</v>
      </c>
      <c r="N638">
        <v>93.94</v>
      </c>
      <c r="O638">
        <v>34.38</v>
      </c>
      <c r="P638">
        <v>32.89</v>
      </c>
      <c r="Q638">
        <v>30.26</v>
      </c>
      <c r="R638">
        <v>78</v>
      </c>
      <c r="S638">
        <v>0</v>
      </c>
    </row>
    <row r="639" spans="1:19" ht="12.75">
      <c r="A639" t="s">
        <v>330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1.32</v>
      </c>
      <c r="Q639">
        <v>2.63</v>
      </c>
      <c r="R639">
        <v>0.4</v>
      </c>
      <c r="S639">
        <v>0</v>
      </c>
    </row>
    <row r="640" spans="1:19" ht="12.75">
      <c r="A640" t="s">
        <v>331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135.59</v>
      </c>
      <c r="I640">
        <v>62.37</v>
      </c>
      <c r="J640">
        <v>23.68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20.55</v>
      </c>
      <c r="S640">
        <v>0</v>
      </c>
    </row>
    <row r="641" spans="1:19" ht="12.75">
      <c r="A641" t="s">
        <v>332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130.51</v>
      </c>
      <c r="I641">
        <v>50.54</v>
      </c>
      <c r="J641">
        <v>109.21</v>
      </c>
      <c r="K641">
        <v>100</v>
      </c>
      <c r="L641">
        <v>126.76</v>
      </c>
      <c r="M641">
        <v>112</v>
      </c>
      <c r="N641">
        <v>93.94</v>
      </c>
      <c r="O641">
        <v>128.13</v>
      </c>
      <c r="P641">
        <v>105.26</v>
      </c>
      <c r="Q641">
        <v>98.68</v>
      </c>
      <c r="R641">
        <v>102.9</v>
      </c>
      <c r="S641">
        <v>0</v>
      </c>
    </row>
    <row r="642" spans="1:19" ht="12.75">
      <c r="A642" t="s">
        <v>475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84.55</v>
      </c>
      <c r="I642">
        <v>79.36</v>
      </c>
      <c r="J642">
        <v>82.86</v>
      </c>
      <c r="K642">
        <v>94.46</v>
      </c>
      <c r="L642">
        <v>92.21</v>
      </c>
      <c r="M642">
        <v>83.18</v>
      </c>
      <c r="N642">
        <v>83.96</v>
      </c>
      <c r="O642">
        <v>73.81</v>
      </c>
      <c r="P642">
        <v>78.51</v>
      </c>
      <c r="Q642">
        <v>89.46</v>
      </c>
      <c r="R642">
        <v>83.85</v>
      </c>
      <c r="S642">
        <v>0</v>
      </c>
    </row>
    <row r="643" spans="1:19" ht="12.75">
      <c r="A643" t="s">
        <v>333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188.14</v>
      </c>
      <c r="I643">
        <v>63.44</v>
      </c>
      <c r="J643">
        <v>103.95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32.81</v>
      </c>
      <c r="S643">
        <v>0</v>
      </c>
    </row>
    <row r="644" spans="1:19" ht="12.75">
      <c r="A644" t="s">
        <v>341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ht="12.75">
      <c r="A645" t="s">
        <v>334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125.42</v>
      </c>
      <c r="I645">
        <v>72.04</v>
      </c>
      <c r="J645">
        <v>106.58</v>
      </c>
      <c r="K645">
        <v>107.14</v>
      </c>
      <c r="L645">
        <v>129.58</v>
      </c>
      <c r="M645">
        <v>114.67</v>
      </c>
      <c r="N645">
        <v>88.89</v>
      </c>
      <c r="O645">
        <v>134.38</v>
      </c>
      <c r="P645">
        <v>105.26</v>
      </c>
      <c r="Q645">
        <v>96.05</v>
      </c>
      <c r="R645">
        <v>105.67</v>
      </c>
      <c r="S645">
        <v>0</v>
      </c>
    </row>
    <row r="646" spans="1:19" ht="12.75">
      <c r="A646" t="s">
        <v>335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113.64</v>
      </c>
      <c r="I646">
        <v>115.71</v>
      </c>
      <c r="J646">
        <v>112.33</v>
      </c>
      <c r="K646">
        <v>118.98</v>
      </c>
      <c r="L646">
        <v>110.53</v>
      </c>
      <c r="M646">
        <v>95.02</v>
      </c>
      <c r="N646">
        <v>92.03</v>
      </c>
      <c r="O646">
        <v>111.43</v>
      </c>
      <c r="P646">
        <v>119.85</v>
      </c>
      <c r="Q646">
        <v>114.94</v>
      </c>
      <c r="R646">
        <v>109.93</v>
      </c>
      <c r="S646">
        <v>0</v>
      </c>
    </row>
    <row r="647" spans="1:19" ht="12.75">
      <c r="A647" t="s">
        <v>336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122.73</v>
      </c>
      <c r="I647">
        <v>122.14</v>
      </c>
      <c r="J647">
        <v>109.64</v>
      </c>
      <c r="K647">
        <v>114.35</v>
      </c>
      <c r="L647">
        <v>100.69</v>
      </c>
      <c r="M647">
        <v>97.19</v>
      </c>
      <c r="N647">
        <v>96.02</v>
      </c>
      <c r="O647">
        <v>103.3</v>
      </c>
      <c r="P647">
        <v>115.93</v>
      </c>
      <c r="Q647">
        <v>116.14</v>
      </c>
      <c r="R647">
        <v>109.19</v>
      </c>
      <c r="S647">
        <v>0</v>
      </c>
    </row>
    <row r="648" spans="1:19" ht="12.75">
      <c r="A648" t="s">
        <v>476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46.46</v>
      </c>
      <c r="O648">
        <v>95.31</v>
      </c>
      <c r="P648">
        <v>90.79</v>
      </c>
      <c r="Q648">
        <v>84.21</v>
      </c>
      <c r="R648">
        <v>31.62</v>
      </c>
      <c r="S648">
        <v>0</v>
      </c>
    </row>
    <row r="649" spans="1:19" ht="12.75">
      <c r="A649" t="s">
        <v>477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81.58</v>
      </c>
      <c r="K649">
        <v>107.14</v>
      </c>
      <c r="L649">
        <v>129.58</v>
      </c>
      <c r="M649">
        <v>114.67</v>
      </c>
      <c r="N649">
        <v>89.9</v>
      </c>
      <c r="O649">
        <v>134.38</v>
      </c>
      <c r="P649">
        <v>105.26</v>
      </c>
      <c r="Q649">
        <v>101.32</v>
      </c>
      <c r="R649">
        <v>85.24</v>
      </c>
      <c r="S649">
        <v>0</v>
      </c>
    </row>
    <row r="650" spans="1:19" ht="12.75">
      <c r="A650" t="s">
        <v>337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125.42</v>
      </c>
      <c r="I650">
        <v>69.89</v>
      </c>
      <c r="J650">
        <v>25</v>
      </c>
      <c r="K650">
        <v>0</v>
      </c>
      <c r="L650">
        <v>0</v>
      </c>
      <c r="M650">
        <v>2.67</v>
      </c>
      <c r="N650">
        <v>0</v>
      </c>
      <c r="O650">
        <v>0</v>
      </c>
      <c r="P650">
        <v>1.32</v>
      </c>
      <c r="Q650">
        <v>0</v>
      </c>
      <c r="R650">
        <v>21.21</v>
      </c>
      <c r="S650">
        <v>0</v>
      </c>
    </row>
    <row r="651" spans="1:19" ht="12.75">
      <c r="A651" t="s">
        <v>338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145.76</v>
      </c>
      <c r="I651">
        <v>110.17</v>
      </c>
      <c r="J651">
        <v>82.8</v>
      </c>
      <c r="K651">
        <v>114.47</v>
      </c>
      <c r="L651">
        <v>127.14</v>
      </c>
      <c r="M651">
        <v>107.04</v>
      </c>
      <c r="N651">
        <v>114.67</v>
      </c>
      <c r="O651">
        <v>77.78</v>
      </c>
      <c r="P651">
        <v>120.31</v>
      </c>
      <c r="Q651">
        <v>105.26</v>
      </c>
      <c r="R651">
        <v>107.82</v>
      </c>
      <c r="S651">
        <v>0</v>
      </c>
    </row>
    <row r="652" spans="1:19" ht="12.75">
      <c r="A652" t="s">
        <v>339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31.43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2.96</v>
      </c>
      <c r="S652">
        <v>0</v>
      </c>
    </row>
    <row r="653" spans="1:19" ht="12.75">
      <c r="A653" t="s">
        <v>518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93.94</v>
      </c>
      <c r="O653">
        <v>34.38</v>
      </c>
      <c r="P653">
        <v>32.89</v>
      </c>
      <c r="Q653">
        <v>30.26</v>
      </c>
      <c r="R653">
        <v>51.75</v>
      </c>
      <c r="S653">
        <v>0</v>
      </c>
    </row>
    <row r="654" spans="1:19" ht="12.75">
      <c r="A654" t="s">
        <v>519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93.94</v>
      </c>
      <c r="O654">
        <v>128.13</v>
      </c>
      <c r="P654">
        <v>105.26</v>
      </c>
      <c r="Q654">
        <v>98.68</v>
      </c>
      <c r="R654">
        <v>104.76</v>
      </c>
      <c r="S654">
        <v>0</v>
      </c>
    </row>
    <row r="655" spans="1:19" ht="12.75">
      <c r="A655" t="s">
        <v>520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88.89</v>
      </c>
      <c r="O655">
        <v>134.38</v>
      </c>
      <c r="P655">
        <v>105.26</v>
      </c>
      <c r="Q655">
        <v>96.05</v>
      </c>
      <c r="R655">
        <v>103.81</v>
      </c>
      <c r="S655">
        <v>0</v>
      </c>
    </row>
    <row r="656" spans="1:19" ht="12.75">
      <c r="A656" t="s">
        <v>866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89.9</v>
      </c>
      <c r="O656">
        <v>134.38</v>
      </c>
      <c r="P656">
        <v>105.26</v>
      </c>
      <c r="Q656">
        <v>101.32</v>
      </c>
      <c r="R656">
        <v>105.4</v>
      </c>
      <c r="S656">
        <v>0</v>
      </c>
    </row>
    <row r="657" spans="1:19" ht="12.75">
      <c r="A657" t="s">
        <v>521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114.67</v>
      </c>
      <c r="O657">
        <v>77.78</v>
      </c>
      <c r="P657">
        <v>120.31</v>
      </c>
      <c r="Q657">
        <v>105.26</v>
      </c>
      <c r="R657">
        <v>101.91</v>
      </c>
      <c r="S657">
        <v>0</v>
      </c>
    </row>
    <row r="658" spans="1:19" ht="12.75">
      <c r="A658" t="s">
        <v>522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89.9</v>
      </c>
      <c r="O658">
        <v>134.38</v>
      </c>
      <c r="P658">
        <v>106.58</v>
      </c>
      <c r="Q658">
        <v>101.32</v>
      </c>
      <c r="R658">
        <v>105.71</v>
      </c>
      <c r="S658">
        <v>0</v>
      </c>
    </row>
    <row r="659" spans="1:19" ht="12.75">
      <c r="A659" t="s">
        <v>867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89.9</v>
      </c>
      <c r="O659">
        <v>134.38</v>
      </c>
      <c r="P659">
        <v>105.26</v>
      </c>
      <c r="Q659">
        <v>101.32</v>
      </c>
      <c r="R659">
        <v>105.4</v>
      </c>
      <c r="S659">
        <v>0</v>
      </c>
    </row>
    <row r="660" spans="1:19" ht="12.75">
      <c r="A660" s="110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96.41</v>
      </c>
      <c r="I660">
        <v>76.83</v>
      </c>
      <c r="J660">
        <v>80.98</v>
      </c>
      <c r="K660">
        <v>83.53</v>
      </c>
      <c r="L660">
        <v>82.57</v>
      </c>
      <c r="M660">
        <v>73.76</v>
      </c>
      <c r="N660">
        <v>75.46</v>
      </c>
      <c r="O660">
        <v>82.34</v>
      </c>
      <c r="P660">
        <v>83.58</v>
      </c>
      <c r="Q660">
        <v>82.54</v>
      </c>
      <c r="R660">
        <v>81.35</v>
      </c>
      <c r="S660">
        <v>0</v>
      </c>
    </row>
    <row r="662" ht="12.75">
      <c r="A662" s="110" t="s">
        <v>291</v>
      </c>
    </row>
    <row r="663" ht="12.75">
      <c r="A663" s="110" t="s">
        <v>868</v>
      </c>
    </row>
    <row r="664" spans="1:7" ht="12.75">
      <c r="A664" s="110" t="s">
        <v>22</v>
      </c>
      <c r="B664" t="s">
        <v>292</v>
      </c>
      <c r="C664" t="s">
        <v>293</v>
      </c>
      <c r="D664" t="s">
        <v>478</v>
      </c>
      <c r="E664" t="s">
        <v>479</v>
      </c>
      <c r="F664" t="s">
        <v>480</v>
      </c>
      <c r="G664" t="s">
        <v>481</v>
      </c>
    </row>
    <row r="665" spans="1:7" ht="12.75">
      <c r="A665" s="110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10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10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10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10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10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10">
        <v>2004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12.75">
      <c r="A672" s="110">
        <v>2005</v>
      </c>
      <c r="B672">
        <v>2689</v>
      </c>
      <c r="C672">
        <v>804</v>
      </c>
      <c r="D672">
        <v>11</v>
      </c>
      <c r="E672">
        <v>87</v>
      </c>
      <c r="F672">
        <v>6</v>
      </c>
      <c r="G672">
        <v>101</v>
      </c>
    </row>
    <row r="673" spans="1:7" ht="12.75">
      <c r="A673" s="110">
        <v>2006</v>
      </c>
      <c r="B673">
        <v>5669</v>
      </c>
      <c r="C673">
        <v>1714</v>
      </c>
      <c r="D673">
        <v>18</v>
      </c>
      <c r="E673">
        <v>184</v>
      </c>
      <c r="F673">
        <v>31</v>
      </c>
      <c r="G673">
        <v>203</v>
      </c>
    </row>
    <row r="674" spans="1:7" ht="12.75">
      <c r="A674" s="110">
        <v>2007</v>
      </c>
      <c r="B674">
        <v>5754</v>
      </c>
      <c r="C674">
        <v>1743</v>
      </c>
      <c r="D674">
        <v>8</v>
      </c>
      <c r="E674">
        <v>178</v>
      </c>
      <c r="F674">
        <v>6</v>
      </c>
      <c r="G674">
        <v>198</v>
      </c>
    </row>
    <row r="675" spans="1:7" ht="12.75">
      <c r="A675" s="110">
        <v>2008</v>
      </c>
      <c r="B675">
        <v>2192</v>
      </c>
      <c r="C675">
        <v>658</v>
      </c>
      <c r="D675">
        <v>0</v>
      </c>
      <c r="E675">
        <v>47</v>
      </c>
      <c r="F675">
        <v>0</v>
      </c>
      <c r="G675">
        <v>59</v>
      </c>
    </row>
    <row r="676" spans="1:7" ht="12.75">
      <c r="A676" s="110">
        <v>2009</v>
      </c>
      <c r="B676">
        <v>2854</v>
      </c>
      <c r="C676">
        <v>859</v>
      </c>
      <c r="D676">
        <v>0</v>
      </c>
      <c r="E676">
        <v>67</v>
      </c>
      <c r="F676">
        <v>0</v>
      </c>
      <c r="G676">
        <v>73</v>
      </c>
    </row>
    <row r="677" spans="1:7" ht="12.75">
      <c r="A677" s="110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10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30" t="s">
        <v>294</v>
      </c>
    </row>
    <row r="681" ht="12.75">
      <c r="A681" s="110" t="s">
        <v>868</v>
      </c>
    </row>
    <row r="682" spans="1:7" ht="12.75">
      <c r="A682" s="110" t="s">
        <v>22</v>
      </c>
      <c r="B682" t="s">
        <v>292</v>
      </c>
      <c r="C682" t="s">
        <v>293</v>
      </c>
      <c r="D682" t="s">
        <v>478</v>
      </c>
      <c r="E682" t="s">
        <v>479</v>
      </c>
      <c r="F682" t="s">
        <v>480</v>
      </c>
      <c r="G682" t="s">
        <v>481</v>
      </c>
    </row>
    <row r="683" spans="1:7" ht="12.75">
      <c r="A683" s="110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10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10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10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10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10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10">
        <v>2004</v>
      </c>
      <c r="B689">
        <v>4515</v>
      </c>
      <c r="C689">
        <v>1327</v>
      </c>
      <c r="D689">
        <v>0</v>
      </c>
      <c r="E689">
        <v>143</v>
      </c>
      <c r="F689">
        <v>0</v>
      </c>
      <c r="G689">
        <v>146</v>
      </c>
    </row>
    <row r="690" spans="1:7" ht="12.75">
      <c r="A690" s="110">
        <v>2005</v>
      </c>
      <c r="B690">
        <v>1736</v>
      </c>
      <c r="C690">
        <v>692</v>
      </c>
      <c r="D690">
        <v>0</v>
      </c>
      <c r="E690">
        <v>0</v>
      </c>
      <c r="F690">
        <v>0</v>
      </c>
      <c r="G690">
        <v>0</v>
      </c>
    </row>
    <row r="691" spans="1:7" ht="12.75">
      <c r="A691" s="110">
        <v>2006</v>
      </c>
      <c r="B691">
        <v>2</v>
      </c>
      <c r="C691">
        <v>1</v>
      </c>
      <c r="D691">
        <v>0</v>
      </c>
      <c r="E691">
        <v>0</v>
      </c>
      <c r="F691">
        <v>0</v>
      </c>
      <c r="G691">
        <v>0</v>
      </c>
    </row>
    <row r="692" spans="1:7" ht="12.75">
      <c r="A692" s="110">
        <v>2007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</row>
    <row r="693" spans="1:7" ht="12.75">
      <c r="A693" s="110">
        <v>2008</v>
      </c>
      <c r="B693">
        <v>4393</v>
      </c>
      <c r="C693">
        <v>1352</v>
      </c>
      <c r="D693">
        <v>2</v>
      </c>
      <c r="E693">
        <v>114</v>
      </c>
      <c r="F693">
        <v>3</v>
      </c>
      <c r="G693">
        <v>114</v>
      </c>
    </row>
    <row r="694" spans="1:7" ht="12.75">
      <c r="A694" s="110">
        <v>2009</v>
      </c>
      <c r="B694">
        <v>4359</v>
      </c>
      <c r="C694">
        <v>1367</v>
      </c>
      <c r="D694">
        <v>3</v>
      </c>
      <c r="E694">
        <v>108</v>
      </c>
      <c r="F694">
        <v>6</v>
      </c>
      <c r="G694">
        <v>79</v>
      </c>
    </row>
    <row r="695" spans="1:7" ht="12.75">
      <c r="A695" s="110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10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10" t="s">
        <v>295</v>
      </c>
    </row>
    <row r="699" ht="12.75">
      <c r="A699" s="110" t="s">
        <v>488</v>
      </c>
    </row>
    <row r="700" spans="1:7" ht="12.75">
      <c r="A700" s="110" t="s">
        <v>22</v>
      </c>
      <c r="B700" t="s">
        <v>292</v>
      </c>
      <c r="C700" t="s">
        <v>293</v>
      </c>
      <c r="D700" t="s">
        <v>478</v>
      </c>
      <c r="E700" t="s">
        <v>479</v>
      </c>
      <c r="F700" t="s">
        <v>480</v>
      </c>
      <c r="G700" t="s">
        <v>481</v>
      </c>
    </row>
    <row r="701" spans="1:7" ht="12.75">
      <c r="A701" s="110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10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10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10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10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10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10">
        <v>2004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12.75">
      <c r="A708" s="110">
        <v>2005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12.75">
      <c r="A709" s="110">
        <v>2006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12.75">
      <c r="A710" s="110">
        <v>2007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12.75">
      <c r="A711" s="110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10">
        <v>2009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12.75">
      <c r="A713" s="110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10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10" t="s">
        <v>296</v>
      </c>
    </row>
    <row r="717" ht="12.75">
      <c r="A717" s="110" t="s">
        <v>869</v>
      </c>
    </row>
    <row r="718" spans="1:17" ht="12.75">
      <c r="A718" s="110" t="s">
        <v>22</v>
      </c>
      <c r="B718" t="s">
        <v>482</v>
      </c>
      <c r="C718" t="s">
        <v>297</v>
      </c>
      <c r="D718" t="s">
        <v>298</v>
      </c>
      <c r="E718" t="s">
        <v>299</v>
      </c>
      <c r="F718" t="s">
        <v>300</v>
      </c>
      <c r="G718" t="s">
        <v>301</v>
      </c>
      <c r="H718" t="s">
        <v>302</v>
      </c>
      <c r="I718" t="s">
        <v>303</v>
      </c>
      <c r="J718" t="s">
        <v>483</v>
      </c>
      <c r="K718" t="s">
        <v>484</v>
      </c>
      <c r="L718" t="s">
        <v>485</v>
      </c>
      <c r="M718" t="s">
        <v>0</v>
      </c>
      <c r="N718" t="s">
        <v>1</v>
      </c>
      <c r="O718" t="s">
        <v>2</v>
      </c>
      <c r="P718" t="s">
        <v>3</v>
      </c>
      <c r="Q718" t="s">
        <v>4</v>
      </c>
    </row>
    <row r="719" spans="1:17" ht="12.75">
      <c r="A719" s="110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10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10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10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10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10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10">
        <v>2004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</row>
    <row r="726" spans="1:17" ht="12.75">
      <c r="A726" s="110">
        <v>2005</v>
      </c>
      <c r="B726">
        <v>14823</v>
      </c>
      <c r="C726">
        <v>17013</v>
      </c>
      <c r="D726">
        <v>844</v>
      </c>
      <c r="E726">
        <v>808</v>
      </c>
      <c r="F726">
        <v>295</v>
      </c>
      <c r="G726">
        <v>223</v>
      </c>
      <c r="H726">
        <v>385</v>
      </c>
      <c r="I726">
        <v>352</v>
      </c>
      <c r="J726">
        <v>84</v>
      </c>
      <c r="K726">
        <v>0</v>
      </c>
      <c r="L726">
        <v>691</v>
      </c>
      <c r="M726">
        <v>725</v>
      </c>
      <c r="N726">
        <v>0</v>
      </c>
      <c r="O726">
        <v>4</v>
      </c>
      <c r="P726">
        <v>4</v>
      </c>
      <c r="Q726">
        <v>2</v>
      </c>
    </row>
    <row r="727" spans="1:17" ht="12.75">
      <c r="A727" s="110">
        <v>2006</v>
      </c>
      <c r="B727">
        <v>19369</v>
      </c>
      <c r="C727">
        <v>17237</v>
      </c>
      <c r="D727">
        <v>1066</v>
      </c>
      <c r="E727">
        <v>1002</v>
      </c>
      <c r="F727">
        <v>378</v>
      </c>
      <c r="G727">
        <v>272</v>
      </c>
      <c r="H727">
        <v>316</v>
      </c>
      <c r="I727">
        <v>287</v>
      </c>
      <c r="J727">
        <v>78</v>
      </c>
      <c r="K727">
        <v>0</v>
      </c>
      <c r="L727">
        <v>848</v>
      </c>
      <c r="M727">
        <v>647</v>
      </c>
      <c r="N727">
        <v>0</v>
      </c>
      <c r="O727">
        <v>0</v>
      </c>
      <c r="P727">
        <v>4</v>
      </c>
      <c r="Q727">
        <v>1</v>
      </c>
    </row>
    <row r="728" spans="1:17" ht="12.75">
      <c r="A728" s="110">
        <v>2007</v>
      </c>
      <c r="B728">
        <v>21668</v>
      </c>
      <c r="C728">
        <v>20847</v>
      </c>
      <c r="D728">
        <v>1010</v>
      </c>
      <c r="E728">
        <v>978</v>
      </c>
      <c r="F728">
        <v>343</v>
      </c>
      <c r="G728">
        <v>289</v>
      </c>
      <c r="H728">
        <v>295</v>
      </c>
      <c r="I728">
        <v>279</v>
      </c>
      <c r="J728">
        <v>48</v>
      </c>
      <c r="K728">
        <v>0</v>
      </c>
      <c r="L728">
        <v>827</v>
      </c>
      <c r="M728">
        <v>984</v>
      </c>
      <c r="N728">
        <v>0</v>
      </c>
      <c r="O728">
        <v>0</v>
      </c>
      <c r="P728">
        <v>0</v>
      </c>
      <c r="Q728">
        <v>1</v>
      </c>
    </row>
    <row r="729" spans="1:17" ht="12.75">
      <c r="A729" s="110">
        <v>2008</v>
      </c>
      <c r="B729">
        <v>15628</v>
      </c>
      <c r="C729">
        <v>13347</v>
      </c>
      <c r="D729">
        <v>553</v>
      </c>
      <c r="E729">
        <v>530</v>
      </c>
      <c r="F729">
        <v>206</v>
      </c>
      <c r="G729">
        <v>150</v>
      </c>
      <c r="H729">
        <v>212</v>
      </c>
      <c r="I729">
        <v>203</v>
      </c>
      <c r="J729">
        <v>39</v>
      </c>
      <c r="K729">
        <v>0</v>
      </c>
      <c r="L729">
        <v>388</v>
      </c>
      <c r="M729">
        <v>554</v>
      </c>
      <c r="N729">
        <v>0</v>
      </c>
      <c r="O729">
        <v>0</v>
      </c>
      <c r="P729">
        <v>0</v>
      </c>
      <c r="Q729">
        <v>0</v>
      </c>
    </row>
    <row r="730" spans="1:17" ht="12.75">
      <c r="A730" s="110">
        <v>2009</v>
      </c>
      <c r="B730">
        <v>8230</v>
      </c>
      <c r="C730">
        <v>7491</v>
      </c>
      <c r="D730">
        <v>244</v>
      </c>
      <c r="E730">
        <v>244</v>
      </c>
      <c r="F730">
        <v>115</v>
      </c>
      <c r="G730">
        <v>89</v>
      </c>
      <c r="H730">
        <v>169</v>
      </c>
      <c r="I730">
        <v>169</v>
      </c>
      <c r="J730">
        <v>16</v>
      </c>
      <c r="K730">
        <v>0</v>
      </c>
      <c r="L730">
        <v>210</v>
      </c>
      <c r="M730">
        <v>289</v>
      </c>
      <c r="N730">
        <v>0</v>
      </c>
      <c r="O730">
        <v>0</v>
      </c>
      <c r="P730">
        <v>0</v>
      </c>
      <c r="Q730">
        <v>0</v>
      </c>
    </row>
    <row r="731" spans="1:17" ht="12.75">
      <c r="A731" s="110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10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10" t="s">
        <v>304</v>
      </c>
    </row>
    <row r="735" ht="12.75">
      <c r="A735" s="110" t="s">
        <v>869</v>
      </c>
    </row>
    <row r="736" spans="1:17" ht="12.75">
      <c r="A736" s="110" t="s">
        <v>22</v>
      </c>
      <c r="B736" t="s">
        <v>482</v>
      </c>
      <c r="C736" t="s">
        <v>297</v>
      </c>
      <c r="D736" t="s">
        <v>298</v>
      </c>
      <c r="E736" t="s">
        <v>299</v>
      </c>
      <c r="F736" t="s">
        <v>300</v>
      </c>
      <c r="G736" t="s">
        <v>301</v>
      </c>
      <c r="H736" t="s">
        <v>302</v>
      </c>
      <c r="I736" t="s">
        <v>303</v>
      </c>
      <c r="J736" t="s">
        <v>483</v>
      </c>
      <c r="K736" t="s">
        <v>484</v>
      </c>
      <c r="L736" t="s">
        <v>485</v>
      </c>
      <c r="M736" t="s">
        <v>0</v>
      </c>
      <c r="N736" t="s">
        <v>1</v>
      </c>
      <c r="O736" t="s">
        <v>2</v>
      </c>
      <c r="P736" t="s">
        <v>3</v>
      </c>
      <c r="Q736" t="s">
        <v>4</v>
      </c>
    </row>
    <row r="737" spans="1:17" ht="12.75">
      <c r="A737" s="110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10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10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10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10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10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10">
        <v>2004</v>
      </c>
      <c r="B743">
        <v>16695</v>
      </c>
      <c r="C743">
        <v>16085</v>
      </c>
      <c r="D743">
        <v>565</v>
      </c>
      <c r="E743">
        <v>561</v>
      </c>
      <c r="F743">
        <v>160</v>
      </c>
      <c r="G743">
        <v>110</v>
      </c>
      <c r="H743">
        <v>222</v>
      </c>
      <c r="I743">
        <v>198</v>
      </c>
      <c r="J743">
        <v>35</v>
      </c>
      <c r="K743">
        <v>0</v>
      </c>
      <c r="L743">
        <v>487</v>
      </c>
      <c r="M743">
        <v>598</v>
      </c>
      <c r="N743">
        <v>6</v>
      </c>
      <c r="O743">
        <v>2</v>
      </c>
      <c r="P743">
        <v>3</v>
      </c>
      <c r="Q743">
        <v>3</v>
      </c>
    </row>
    <row r="744" spans="1:17" ht="12.75">
      <c r="A744" s="110">
        <v>2005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</row>
    <row r="745" spans="1:17" ht="12.75">
      <c r="A745" s="110">
        <v>2006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</row>
    <row r="746" spans="1:17" ht="12.75">
      <c r="A746" s="110">
        <v>2007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</row>
    <row r="747" spans="1:17" ht="12.75">
      <c r="A747" s="110">
        <v>2008</v>
      </c>
      <c r="B747">
        <v>9148</v>
      </c>
      <c r="C747">
        <v>8806</v>
      </c>
      <c r="D747">
        <v>279</v>
      </c>
      <c r="E747">
        <v>279</v>
      </c>
      <c r="F747">
        <v>99</v>
      </c>
      <c r="G747">
        <v>66</v>
      </c>
      <c r="H747">
        <v>115</v>
      </c>
      <c r="I747">
        <v>108</v>
      </c>
      <c r="J747">
        <v>13</v>
      </c>
      <c r="K747">
        <v>0</v>
      </c>
      <c r="L747">
        <v>255</v>
      </c>
      <c r="M747">
        <v>354</v>
      </c>
      <c r="N747">
        <v>0</v>
      </c>
      <c r="O747">
        <v>0</v>
      </c>
      <c r="P747">
        <v>0</v>
      </c>
      <c r="Q747">
        <v>0</v>
      </c>
    </row>
    <row r="748" spans="1:17" ht="12.75">
      <c r="A748" s="110">
        <v>2009</v>
      </c>
      <c r="B748">
        <v>13408</v>
      </c>
      <c r="C748">
        <v>12432</v>
      </c>
      <c r="D748">
        <v>432</v>
      </c>
      <c r="E748">
        <v>426</v>
      </c>
      <c r="F748">
        <v>155</v>
      </c>
      <c r="G748">
        <v>112</v>
      </c>
      <c r="H748">
        <v>165</v>
      </c>
      <c r="I748">
        <v>157</v>
      </c>
      <c r="J748">
        <v>23</v>
      </c>
      <c r="K748">
        <v>0</v>
      </c>
      <c r="L748">
        <v>384</v>
      </c>
      <c r="M748">
        <v>563</v>
      </c>
      <c r="N748">
        <v>0</v>
      </c>
      <c r="O748">
        <v>0</v>
      </c>
      <c r="P748">
        <v>0</v>
      </c>
      <c r="Q748">
        <v>0</v>
      </c>
    </row>
    <row r="749" spans="1:17" ht="12.75">
      <c r="A749" s="110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10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10" t="s">
        <v>305</v>
      </c>
    </row>
    <row r="753" ht="12.75">
      <c r="A753" s="110" t="s">
        <v>489</v>
      </c>
    </row>
    <row r="754" spans="1:17" ht="12.75">
      <c r="A754" s="110" t="s">
        <v>22</v>
      </c>
      <c r="B754" t="s">
        <v>482</v>
      </c>
      <c r="C754" t="s">
        <v>297</v>
      </c>
      <c r="D754" t="s">
        <v>298</v>
      </c>
      <c r="E754" t="s">
        <v>299</v>
      </c>
      <c r="F754" t="s">
        <v>300</v>
      </c>
      <c r="G754" t="s">
        <v>301</v>
      </c>
      <c r="H754" t="s">
        <v>302</v>
      </c>
      <c r="I754" t="s">
        <v>303</v>
      </c>
      <c r="J754" t="s">
        <v>483</v>
      </c>
      <c r="K754" t="s">
        <v>484</v>
      </c>
      <c r="L754" t="s">
        <v>485</v>
      </c>
      <c r="M754" t="s">
        <v>0</v>
      </c>
      <c r="N754" t="s">
        <v>1</v>
      </c>
      <c r="O754" t="s">
        <v>2</v>
      </c>
      <c r="P754" t="s">
        <v>3</v>
      </c>
      <c r="Q754" t="s">
        <v>4</v>
      </c>
    </row>
    <row r="755" spans="1:17" ht="12.75">
      <c r="A755" s="110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10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10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10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10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10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10">
        <v>2004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</row>
    <row r="762" spans="1:17" ht="12.75">
      <c r="A762" s="110">
        <v>2005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</row>
    <row r="763" spans="1:17" ht="12.75">
      <c r="A763" s="110">
        <v>2006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</row>
    <row r="764" spans="1:17" ht="12.75">
      <c r="A764" s="110">
        <v>2007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</row>
    <row r="765" spans="1:17" ht="12.75">
      <c r="A765" s="110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10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10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10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10" t="s">
        <v>486</v>
      </c>
    </row>
    <row r="771" ht="12.75">
      <c r="A771" s="110" t="s">
        <v>870</v>
      </c>
    </row>
    <row r="772" spans="1:14" ht="12.75">
      <c r="A772" s="110" t="s">
        <v>22</v>
      </c>
      <c r="B772" t="s">
        <v>871</v>
      </c>
      <c r="C772" t="s">
        <v>872</v>
      </c>
      <c r="D772" t="s">
        <v>873</v>
      </c>
      <c r="E772" t="s">
        <v>874</v>
      </c>
      <c r="F772" t="s">
        <v>875</v>
      </c>
      <c r="G772" t="s">
        <v>876</v>
      </c>
      <c r="H772" t="s">
        <v>877</v>
      </c>
      <c r="I772" t="s">
        <v>878</v>
      </c>
      <c r="J772" t="s">
        <v>879</v>
      </c>
      <c r="K772" t="s">
        <v>880</v>
      </c>
      <c r="L772" t="s">
        <v>881</v>
      </c>
      <c r="M772" t="s">
        <v>882</v>
      </c>
      <c r="N772" t="s">
        <v>883</v>
      </c>
    </row>
    <row r="773" spans="1:14" ht="12.75">
      <c r="A773" s="110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10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10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10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10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10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10">
        <v>2006</v>
      </c>
      <c r="B779">
        <v>201.44</v>
      </c>
      <c r="C779">
        <v>174.78</v>
      </c>
      <c r="D779">
        <v>26.66</v>
      </c>
      <c r="E779">
        <v>34.68</v>
      </c>
      <c r="F779">
        <v>12.93</v>
      </c>
      <c r="G779">
        <v>13.23</v>
      </c>
      <c r="H779">
        <v>18.61</v>
      </c>
      <c r="I779">
        <v>13.45</v>
      </c>
      <c r="J779">
        <v>1133888.17</v>
      </c>
      <c r="K779">
        <v>983840.1</v>
      </c>
      <c r="L779">
        <v>5286551.35</v>
      </c>
      <c r="M779">
        <v>150048.07</v>
      </c>
      <c r="N779">
        <v>393271.63</v>
      </c>
    </row>
    <row r="780" spans="1:14" ht="12.75">
      <c r="A780" s="110">
        <v>2007</v>
      </c>
      <c r="B780">
        <v>253.11</v>
      </c>
      <c r="C780">
        <v>215.5</v>
      </c>
      <c r="D780">
        <v>37.6</v>
      </c>
      <c r="E780">
        <v>42.02</v>
      </c>
      <c r="F780">
        <v>4.06</v>
      </c>
      <c r="G780">
        <v>14.86</v>
      </c>
      <c r="H780">
        <v>18.72</v>
      </c>
      <c r="I780">
        <v>20.89</v>
      </c>
      <c r="J780">
        <v>1344760.78</v>
      </c>
      <c r="K780">
        <v>1144969.17</v>
      </c>
      <c r="L780">
        <v>6114837.3</v>
      </c>
      <c r="M780">
        <v>199791.61</v>
      </c>
      <c r="N780">
        <v>565026.49</v>
      </c>
    </row>
    <row r="781" spans="1:14" ht="12.75">
      <c r="A781" s="110">
        <v>2008</v>
      </c>
      <c r="B781">
        <v>303.37</v>
      </c>
      <c r="C781">
        <v>253.19</v>
      </c>
      <c r="D781">
        <v>50.17</v>
      </c>
      <c r="E781">
        <v>40.13</v>
      </c>
      <c r="F781">
        <v>8.45</v>
      </c>
      <c r="G781">
        <v>16.54</v>
      </c>
      <c r="H781">
        <v>20.38</v>
      </c>
      <c r="I781">
        <v>22.74</v>
      </c>
      <c r="J781">
        <v>1691267.59</v>
      </c>
      <c r="K781">
        <v>1411551.01</v>
      </c>
      <c r="L781">
        <v>6924796.23</v>
      </c>
      <c r="M781">
        <v>279716.58</v>
      </c>
      <c r="N781">
        <v>678667.39</v>
      </c>
    </row>
    <row r="782" spans="1:14" ht="12.75">
      <c r="A782" s="110">
        <v>2009</v>
      </c>
      <c r="B782">
        <v>338.19</v>
      </c>
      <c r="C782">
        <v>247.15</v>
      </c>
      <c r="D782">
        <v>59.41</v>
      </c>
      <c r="E782">
        <v>44.59</v>
      </c>
      <c r="F782">
        <v>6.31</v>
      </c>
      <c r="G782">
        <v>17.57</v>
      </c>
      <c r="H782">
        <v>19.52</v>
      </c>
      <c r="I782">
        <v>17.5</v>
      </c>
      <c r="J782">
        <v>1924305.07</v>
      </c>
      <c r="K782">
        <v>1406283</v>
      </c>
      <c r="L782">
        <v>7205172.81</v>
      </c>
      <c r="M782">
        <v>338046.39</v>
      </c>
      <c r="N782">
        <v>858008.14</v>
      </c>
    </row>
    <row r="783" spans="1:14" ht="12.75">
      <c r="A783" s="110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10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10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10" t="s">
        <v>18</v>
      </c>
      <c r="B786">
        <v>274.43</v>
      </c>
      <c r="C786">
        <v>222.75</v>
      </c>
      <c r="D786">
        <v>43.57</v>
      </c>
      <c r="E786">
        <v>40.94</v>
      </c>
      <c r="F786">
        <v>7.64</v>
      </c>
      <c r="G786">
        <v>15.88</v>
      </c>
      <c r="H786">
        <v>19.37</v>
      </c>
      <c r="I786">
        <v>18.95</v>
      </c>
      <c r="J786">
        <v>6094221.61</v>
      </c>
      <c r="K786">
        <v>4946643.28</v>
      </c>
      <c r="L786">
        <v>25531357.69</v>
      </c>
      <c r="M786">
        <v>967602.65</v>
      </c>
      <c r="N786">
        <v>2494973.65</v>
      </c>
    </row>
    <row r="788" ht="12.75">
      <c r="A788" t="s">
        <v>743</v>
      </c>
    </row>
    <row r="789" ht="12.75">
      <c r="A789" s="129">
        <v>2009</v>
      </c>
    </row>
    <row r="790" spans="1:5" ht="12.75">
      <c r="A790" t="s">
        <v>731</v>
      </c>
      <c r="B790" t="s">
        <v>732</v>
      </c>
      <c r="C790" t="s">
        <v>858</v>
      </c>
      <c r="D790" t="s">
        <v>733</v>
      </c>
      <c r="E790" t="s">
        <v>859</v>
      </c>
    </row>
    <row r="791" spans="1:5" ht="12.75">
      <c r="A791" s="110" t="s">
        <v>672</v>
      </c>
      <c r="B791">
        <v>11391</v>
      </c>
      <c r="C791">
        <v>0</v>
      </c>
      <c r="D791">
        <v>11391</v>
      </c>
      <c r="E791">
        <v>0</v>
      </c>
    </row>
    <row r="792" spans="1:5" ht="12.75">
      <c r="A792" s="110" t="s">
        <v>673</v>
      </c>
      <c r="B792">
        <v>0</v>
      </c>
      <c r="C792">
        <v>0</v>
      </c>
      <c r="D792">
        <v>0</v>
      </c>
      <c r="E792">
        <v>0</v>
      </c>
    </row>
    <row r="793" spans="1:5" ht="12.75">
      <c r="A793" s="110" t="s">
        <v>674</v>
      </c>
      <c r="B793">
        <v>490</v>
      </c>
      <c r="C793">
        <v>511.34</v>
      </c>
      <c r="D793">
        <v>533</v>
      </c>
      <c r="E793">
        <v>547.29</v>
      </c>
    </row>
    <row r="794" spans="1:5" ht="12.75">
      <c r="A794" s="110" t="s">
        <v>675</v>
      </c>
      <c r="B794">
        <v>0</v>
      </c>
      <c r="C794">
        <v>0</v>
      </c>
      <c r="D794">
        <v>0</v>
      </c>
      <c r="E794">
        <v>0</v>
      </c>
    </row>
    <row r="795" spans="1:5" ht="12.75">
      <c r="A795" s="110" t="s">
        <v>676</v>
      </c>
      <c r="B795">
        <v>0</v>
      </c>
      <c r="C795">
        <v>0</v>
      </c>
      <c r="D795">
        <v>0</v>
      </c>
      <c r="E795">
        <v>0</v>
      </c>
    </row>
    <row r="796" spans="1:5" ht="12.75">
      <c r="A796" s="110" t="s">
        <v>677</v>
      </c>
      <c r="B796">
        <v>0</v>
      </c>
      <c r="C796">
        <v>0</v>
      </c>
      <c r="D796">
        <v>0</v>
      </c>
      <c r="E796">
        <v>0</v>
      </c>
    </row>
    <row r="797" spans="1:5" ht="12.75">
      <c r="A797" s="110" t="s">
        <v>678</v>
      </c>
      <c r="B797">
        <v>0</v>
      </c>
      <c r="C797">
        <v>0</v>
      </c>
      <c r="D797">
        <v>0</v>
      </c>
      <c r="E797">
        <v>0</v>
      </c>
    </row>
    <row r="798" spans="1:5" ht="12.75">
      <c r="A798" s="110" t="s">
        <v>679</v>
      </c>
      <c r="B798">
        <v>0</v>
      </c>
      <c r="C798">
        <v>0</v>
      </c>
      <c r="D798">
        <v>0</v>
      </c>
      <c r="E798">
        <v>0</v>
      </c>
    </row>
    <row r="799" spans="1:5" ht="12.75">
      <c r="A799" s="110" t="s">
        <v>680</v>
      </c>
      <c r="B799">
        <v>0</v>
      </c>
      <c r="C799">
        <v>0</v>
      </c>
      <c r="D799">
        <v>0</v>
      </c>
      <c r="E799">
        <v>0</v>
      </c>
    </row>
    <row r="800" spans="1:5" ht="12.75">
      <c r="A800" s="110" t="s">
        <v>681</v>
      </c>
      <c r="B800">
        <v>0</v>
      </c>
      <c r="C800">
        <v>0</v>
      </c>
      <c r="D800">
        <v>0</v>
      </c>
      <c r="E800">
        <v>0</v>
      </c>
    </row>
    <row r="801" spans="1:5" ht="12.75">
      <c r="A801" s="110" t="s">
        <v>682</v>
      </c>
      <c r="B801">
        <v>0</v>
      </c>
      <c r="C801">
        <v>0</v>
      </c>
      <c r="D801">
        <v>0</v>
      </c>
      <c r="E801">
        <v>0</v>
      </c>
    </row>
    <row r="802" spans="1:5" ht="12.75">
      <c r="A802" s="110" t="s">
        <v>683</v>
      </c>
      <c r="B802">
        <v>0</v>
      </c>
      <c r="C802">
        <v>0</v>
      </c>
      <c r="D802">
        <v>0</v>
      </c>
      <c r="E802">
        <v>0</v>
      </c>
    </row>
    <row r="803" spans="1:5" ht="12.75">
      <c r="A803" s="110" t="s">
        <v>684</v>
      </c>
      <c r="B803">
        <v>0</v>
      </c>
      <c r="C803">
        <v>0</v>
      </c>
      <c r="D803">
        <v>0</v>
      </c>
      <c r="E803">
        <v>0</v>
      </c>
    </row>
    <row r="804" spans="1:5" ht="12.75">
      <c r="A804" s="110" t="s">
        <v>685</v>
      </c>
      <c r="B804">
        <v>0</v>
      </c>
      <c r="C804">
        <v>0</v>
      </c>
      <c r="D804">
        <v>0</v>
      </c>
      <c r="E804">
        <v>0</v>
      </c>
    </row>
    <row r="805" spans="1:5" ht="12.75">
      <c r="A805" s="110" t="s">
        <v>686</v>
      </c>
      <c r="B805">
        <v>0</v>
      </c>
      <c r="C805">
        <v>0</v>
      </c>
      <c r="D805">
        <v>0</v>
      </c>
      <c r="E805">
        <v>0</v>
      </c>
    </row>
    <row r="806" spans="1:5" ht="12.75">
      <c r="A806" s="110" t="s">
        <v>687</v>
      </c>
      <c r="B806">
        <v>144</v>
      </c>
      <c r="C806">
        <v>0</v>
      </c>
      <c r="D806">
        <v>144</v>
      </c>
      <c r="E806">
        <v>0</v>
      </c>
    </row>
    <row r="807" spans="1:5" ht="12.75">
      <c r="A807" s="110" t="s">
        <v>688</v>
      </c>
      <c r="B807">
        <v>15337</v>
      </c>
      <c r="C807">
        <v>10662.56</v>
      </c>
      <c r="D807">
        <v>15488</v>
      </c>
      <c r="E807">
        <v>11613.86</v>
      </c>
    </row>
    <row r="808" spans="1:5" ht="12.75">
      <c r="A808" s="110" t="s">
        <v>689</v>
      </c>
      <c r="B808">
        <v>272</v>
      </c>
      <c r="C808">
        <v>1492</v>
      </c>
      <c r="D808">
        <v>290</v>
      </c>
      <c r="E808">
        <v>1606.3</v>
      </c>
    </row>
    <row r="809" spans="1:5" ht="12.75">
      <c r="A809" s="110" t="s">
        <v>690</v>
      </c>
      <c r="B809">
        <v>0</v>
      </c>
      <c r="C809">
        <v>0</v>
      </c>
      <c r="D809">
        <v>0</v>
      </c>
      <c r="E809">
        <v>0</v>
      </c>
    </row>
    <row r="810" spans="1:5" ht="12.75">
      <c r="A810" s="110" t="s">
        <v>691</v>
      </c>
      <c r="B810">
        <v>0</v>
      </c>
      <c r="C810">
        <v>0</v>
      </c>
      <c r="D810">
        <v>0</v>
      </c>
      <c r="E810">
        <v>0</v>
      </c>
    </row>
    <row r="811" spans="1:5" ht="12.75">
      <c r="A811" s="110" t="s">
        <v>692</v>
      </c>
      <c r="B811">
        <v>0</v>
      </c>
      <c r="C811">
        <v>0</v>
      </c>
      <c r="D811">
        <v>0</v>
      </c>
      <c r="E811">
        <v>0</v>
      </c>
    </row>
    <row r="812" spans="1:5" ht="12.75">
      <c r="A812" s="110" t="s">
        <v>693</v>
      </c>
      <c r="B812">
        <v>0</v>
      </c>
      <c r="C812">
        <v>0</v>
      </c>
      <c r="D812">
        <v>0</v>
      </c>
      <c r="E812">
        <v>0</v>
      </c>
    </row>
    <row r="813" spans="1:5" ht="12.75">
      <c r="A813" s="110" t="s">
        <v>694</v>
      </c>
      <c r="B813">
        <v>571</v>
      </c>
      <c r="C813">
        <v>0</v>
      </c>
      <c r="D813">
        <v>571</v>
      </c>
      <c r="E813">
        <v>0</v>
      </c>
    </row>
    <row r="814" spans="1:5" ht="12.75">
      <c r="A814" s="110" t="s">
        <v>717</v>
      </c>
      <c r="B814">
        <v>0</v>
      </c>
      <c r="C814">
        <v>0</v>
      </c>
      <c r="D814">
        <v>0</v>
      </c>
      <c r="E814">
        <v>0</v>
      </c>
    </row>
    <row r="815" spans="1:5" ht="12.75">
      <c r="A815" s="110" t="s">
        <v>695</v>
      </c>
      <c r="B815">
        <v>0</v>
      </c>
      <c r="C815">
        <v>0</v>
      </c>
      <c r="D815">
        <v>0</v>
      </c>
      <c r="E815">
        <v>0</v>
      </c>
    </row>
    <row r="816" spans="1:5" ht="12.75">
      <c r="A816" s="110" t="s">
        <v>718</v>
      </c>
      <c r="B816">
        <v>0</v>
      </c>
      <c r="C816">
        <v>0</v>
      </c>
      <c r="D816">
        <v>0</v>
      </c>
      <c r="E816">
        <v>0</v>
      </c>
    </row>
    <row r="817" spans="1:5" ht="12.75">
      <c r="A817" s="110" t="s">
        <v>696</v>
      </c>
      <c r="B817">
        <v>3080</v>
      </c>
      <c r="C817">
        <v>682.9</v>
      </c>
      <c r="D817">
        <v>3082</v>
      </c>
      <c r="E817">
        <v>707.82</v>
      </c>
    </row>
    <row r="818" spans="1:5" ht="12.75">
      <c r="A818" s="110" t="s">
        <v>719</v>
      </c>
      <c r="B818">
        <v>0</v>
      </c>
      <c r="C818">
        <v>0</v>
      </c>
      <c r="D818">
        <v>0</v>
      </c>
      <c r="E818">
        <v>0</v>
      </c>
    </row>
    <row r="819" spans="1:5" ht="12.75">
      <c r="A819" s="110" t="s">
        <v>720</v>
      </c>
      <c r="B819">
        <v>0</v>
      </c>
      <c r="C819">
        <v>0</v>
      </c>
      <c r="D819">
        <v>0</v>
      </c>
      <c r="E819">
        <v>0</v>
      </c>
    </row>
    <row r="820" spans="1:5" ht="12.75">
      <c r="A820" s="110" t="s">
        <v>697</v>
      </c>
      <c r="B820">
        <v>31</v>
      </c>
      <c r="C820">
        <v>113.46</v>
      </c>
      <c r="D820">
        <v>38</v>
      </c>
      <c r="E820">
        <v>139.08</v>
      </c>
    </row>
    <row r="821" spans="1:5" ht="12.75">
      <c r="A821" s="110" t="s">
        <v>698</v>
      </c>
      <c r="B821">
        <v>0</v>
      </c>
      <c r="C821">
        <v>0</v>
      </c>
      <c r="D821">
        <v>0</v>
      </c>
      <c r="E821">
        <v>0</v>
      </c>
    </row>
    <row r="822" spans="1:5" ht="12.75">
      <c r="A822" s="110" t="s">
        <v>699</v>
      </c>
      <c r="B822">
        <v>0</v>
      </c>
      <c r="C822">
        <v>0</v>
      </c>
      <c r="D822">
        <v>0</v>
      </c>
      <c r="E822">
        <v>0</v>
      </c>
    </row>
    <row r="823" spans="1:5" ht="12.75">
      <c r="A823" s="110" t="s">
        <v>700</v>
      </c>
      <c r="B823">
        <v>0</v>
      </c>
      <c r="C823">
        <v>0</v>
      </c>
      <c r="D823">
        <v>0</v>
      </c>
      <c r="E823">
        <v>0</v>
      </c>
    </row>
    <row r="824" spans="1:5" ht="12.75">
      <c r="A824" s="110" t="s">
        <v>701</v>
      </c>
      <c r="B824">
        <v>0</v>
      </c>
      <c r="C824">
        <v>0</v>
      </c>
      <c r="D824">
        <v>0</v>
      </c>
      <c r="E824">
        <v>0</v>
      </c>
    </row>
    <row r="825" spans="1:5" ht="12.75">
      <c r="A825" s="110" t="s">
        <v>702</v>
      </c>
      <c r="B825">
        <v>0</v>
      </c>
      <c r="C825">
        <v>0</v>
      </c>
      <c r="D825">
        <v>0</v>
      </c>
      <c r="E825">
        <v>0</v>
      </c>
    </row>
    <row r="826" spans="1:5" ht="12.75">
      <c r="A826" s="110" t="s">
        <v>703</v>
      </c>
      <c r="B826">
        <v>0</v>
      </c>
      <c r="C826">
        <v>0</v>
      </c>
      <c r="D826">
        <v>0</v>
      </c>
      <c r="E826">
        <v>0</v>
      </c>
    </row>
    <row r="827" spans="1:5" ht="12.75">
      <c r="A827" s="110" t="s">
        <v>721</v>
      </c>
      <c r="B827">
        <v>0</v>
      </c>
      <c r="C827">
        <v>0</v>
      </c>
      <c r="D827">
        <v>0</v>
      </c>
      <c r="E827">
        <v>0</v>
      </c>
    </row>
    <row r="828" spans="1:5" ht="12.75">
      <c r="A828" s="110" t="s">
        <v>704</v>
      </c>
      <c r="B828">
        <v>0</v>
      </c>
      <c r="C828">
        <v>0</v>
      </c>
      <c r="D828">
        <v>0</v>
      </c>
      <c r="E828">
        <v>0</v>
      </c>
    </row>
    <row r="829" spans="1:5" ht="12.75">
      <c r="A829" s="110" t="s">
        <v>705</v>
      </c>
      <c r="B829">
        <v>0</v>
      </c>
      <c r="C829">
        <v>0</v>
      </c>
      <c r="D829">
        <v>0</v>
      </c>
      <c r="E829">
        <v>0</v>
      </c>
    </row>
    <row r="830" spans="1:5" ht="12.75">
      <c r="A830" s="110" t="s">
        <v>706</v>
      </c>
      <c r="B830">
        <v>207</v>
      </c>
      <c r="C830">
        <v>0</v>
      </c>
      <c r="D830">
        <v>207</v>
      </c>
      <c r="E830">
        <v>0</v>
      </c>
    </row>
    <row r="831" spans="1:5" ht="12.75">
      <c r="A831" s="110" t="s">
        <v>707</v>
      </c>
      <c r="B831">
        <v>0</v>
      </c>
      <c r="C831">
        <v>0</v>
      </c>
      <c r="D831">
        <v>0</v>
      </c>
      <c r="E831">
        <v>0</v>
      </c>
    </row>
    <row r="832" spans="1:5" ht="12.75">
      <c r="A832" s="110" t="s">
        <v>722</v>
      </c>
      <c r="B832">
        <v>0</v>
      </c>
      <c r="C832">
        <v>0</v>
      </c>
      <c r="D832">
        <v>0</v>
      </c>
      <c r="E832">
        <v>0</v>
      </c>
    </row>
    <row r="833" spans="1:5" ht="12.75">
      <c r="A833" s="110" t="s">
        <v>708</v>
      </c>
      <c r="B833">
        <v>0</v>
      </c>
      <c r="C833">
        <v>0</v>
      </c>
      <c r="D833">
        <v>0</v>
      </c>
      <c r="E833">
        <v>0</v>
      </c>
    </row>
    <row r="834" spans="1:5" ht="12.75">
      <c r="A834" s="110" t="s">
        <v>709</v>
      </c>
      <c r="B834">
        <v>0</v>
      </c>
      <c r="C834">
        <v>0</v>
      </c>
      <c r="D834">
        <v>0</v>
      </c>
      <c r="E834">
        <v>0</v>
      </c>
    </row>
    <row r="835" spans="1:5" ht="12.75">
      <c r="A835" s="110" t="s">
        <v>710</v>
      </c>
      <c r="B835">
        <v>0</v>
      </c>
      <c r="C835">
        <v>0</v>
      </c>
      <c r="D835">
        <v>0</v>
      </c>
      <c r="E835">
        <v>0</v>
      </c>
    </row>
    <row r="836" spans="1:5" ht="12.75">
      <c r="A836" s="110" t="s">
        <v>723</v>
      </c>
      <c r="B836">
        <v>0</v>
      </c>
      <c r="C836">
        <v>0</v>
      </c>
      <c r="D836">
        <v>0</v>
      </c>
      <c r="E836">
        <v>0</v>
      </c>
    </row>
    <row r="837" spans="1:5" ht="12.75">
      <c r="A837" s="110" t="s">
        <v>724</v>
      </c>
      <c r="B837">
        <v>0</v>
      </c>
      <c r="C837">
        <v>0</v>
      </c>
      <c r="D837">
        <v>0</v>
      </c>
      <c r="E837">
        <v>0</v>
      </c>
    </row>
    <row r="838" spans="1:5" ht="12.75">
      <c r="A838" s="110" t="s">
        <v>725</v>
      </c>
      <c r="B838">
        <v>0</v>
      </c>
      <c r="C838">
        <v>0</v>
      </c>
      <c r="D838">
        <v>0</v>
      </c>
      <c r="E838">
        <v>0</v>
      </c>
    </row>
    <row r="839" spans="1:5" ht="12.75">
      <c r="A839" s="110" t="s">
        <v>726</v>
      </c>
      <c r="B839">
        <v>0</v>
      </c>
      <c r="C839">
        <v>0</v>
      </c>
      <c r="D839">
        <v>0</v>
      </c>
      <c r="E839">
        <v>0</v>
      </c>
    </row>
    <row r="840" spans="1:5" ht="12.75">
      <c r="A840" s="110" t="s">
        <v>711</v>
      </c>
      <c r="B840">
        <v>0</v>
      </c>
      <c r="C840">
        <v>0</v>
      </c>
      <c r="D840">
        <v>0</v>
      </c>
      <c r="E840">
        <v>0</v>
      </c>
    </row>
    <row r="841" spans="1:5" ht="12.75">
      <c r="A841" s="110" t="s">
        <v>712</v>
      </c>
      <c r="B841">
        <v>0</v>
      </c>
      <c r="C841">
        <v>0</v>
      </c>
      <c r="D841">
        <v>0</v>
      </c>
      <c r="E841">
        <v>0</v>
      </c>
    </row>
    <row r="842" spans="1:5" ht="12.75">
      <c r="A842" s="110" t="s">
        <v>727</v>
      </c>
      <c r="B842">
        <v>0</v>
      </c>
      <c r="C842">
        <v>0</v>
      </c>
      <c r="D842">
        <v>0</v>
      </c>
      <c r="E842">
        <v>0</v>
      </c>
    </row>
    <row r="843" spans="1:5" ht="12.75">
      <c r="A843" s="110" t="s">
        <v>728</v>
      </c>
      <c r="B843">
        <v>0</v>
      </c>
      <c r="C843">
        <v>0</v>
      </c>
      <c r="D843">
        <v>0</v>
      </c>
      <c r="E843">
        <v>0</v>
      </c>
    </row>
    <row r="844" spans="1:5" ht="12.75">
      <c r="A844" s="110" t="s">
        <v>729</v>
      </c>
      <c r="B844">
        <v>0</v>
      </c>
      <c r="C844">
        <v>0</v>
      </c>
      <c r="D844">
        <v>0</v>
      </c>
      <c r="E844">
        <v>0</v>
      </c>
    </row>
    <row r="845" spans="1:5" ht="12.75">
      <c r="A845" s="110" t="s">
        <v>713</v>
      </c>
      <c r="B845">
        <v>0</v>
      </c>
      <c r="C845">
        <v>0</v>
      </c>
      <c r="D845">
        <v>0</v>
      </c>
      <c r="E845">
        <v>0</v>
      </c>
    </row>
    <row r="846" spans="1:5" ht="12.75">
      <c r="A846" s="110" t="s">
        <v>714</v>
      </c>
      <c r="B846">
        <v>0</v>
      </c>
      <c r="C846">
        <v>0</v>
      </c>
      <c r="D846">
        <v>0</v>
      </c>
      <c r="E846">
        <v>0</v>
      </c>
    </row>
    <row r="847" spans="1:5" ht="12.75">
      <c r="A847" s="110" t="s">
        <v>715</v>
      </c>
      <c r="B847">
        <v>39</v>
      </c>
      <c r="C847">
        <v>420</v>
      </c>
      <c r="D847">
        <v>39</v>
      </c>
      <c r="E847">
        <v>420</v>
      </c>
    </row>
    <row r="848" spans="1:5" ht="12.75">
      <c r="A848" s="110" t="s">
        <v>730</v>
      </c>
      <c r="B848">
        <v>0</v>
      </c>
      <c r="C848">
        <v>0</v>
      </c>
      <c r="D848">
        <v>0</v>
      </c>
      <c r="E848">
        <v>0</v>
      </c>
    </row>
    <row r="849" spans="1:5" ht="12.75">
      <c r="A849" s="110" t="s">
        <v>716</v>
      </c>
      <c r="B849">
        <v>0</v>
      </c>
      <c r="C849">
        <v>0</v>
      </c>
      <c r="D849">
        <v>0</v>
      </c>
      <c r="E849">
        <v>0</v>
      </c>
    </row>
    <row r="850" spans="1:5" ht="12.75">
      <c r="A850" s="110" t="s">
        <v>18</v>
      </c>
      <c r="B850">
        <v>31562</v>
      </c>
      <c r="C850">
        <v>13882.26</v>
      </c>
      <c r="D850">
        <v>31783</v>
      </c>
      <c r="E850">
        <v>15034.35</v>
      </c>
    </row>
    <row r="852" spans="1:8" ht="12.75">
      <c r="A852" t="s">
        <v>835</v>
      </c>
      <c r="H852" t="s">
        <v>837</v>
      </c>
    </row>
    <row r="853" spans="1:8" ht="12.75">
      <c r="A853">
        <v>2009</v>
      </c>
      <c r="H853">
        <v>2009</v>
      </c>
    </row>
    <row r="854" spans="1:13" ht="12.75">
      <c r="A854" t="s">
        <v>777</v>
      </c>
      <c r="B854" t="s">
        <v>836</v>
      </c>
      <c r="C854" t="s">
        <v>834</v>
      </c>
      <c r="D854" t="s">
        <v>767</v>
      </c>
      <c r="E854" t="s">
        <v>768</v>
      </c>
      <c r="F854" t="s">
        <v>18</v>
      </c>
      <c r="H854" t="s">
        <v>777</v>
      </c>
      <c r="I854" t="s">
        <v>836</v>
      </c>
      <c r="J854" t="s">
        <v>834</v>
      </c>
      <c r="K854" t="s">
        <v>767</v>
      </c>
      <c r="L854" t="s">
        <v>768</v>
      </c>
      <c r="M854" t="s">
        <v>18</v>
      </c>
    </row>
    <row r="855" spans="1:13" ht="12.75">
      <c r="A855" t="s">
        <v>771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771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772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772</v>
      </c>
      <c r="I856">
        <v>0</v>
      </c>
      <c r="J856">
        <v>0</v>
      </c>
      <c r="K856">
        <v>0</v>
      </c>
      <c r="L856">
        <v>0</v>
      </c>
      <c r="M856">
        <v>0</v>
      </c>
    </row>
    <row r="857" spans="1:13" ht="12.75">
      <c r="A857" t="s">
        <v>773</v>
      </c>
      <c r="B857">
        <v>0</v>
      </c>
      <c r="C857">
        <v>0</v>
      </c>
      <c r="D857">
        <v>0</v>
      </c>
      <c r="E857">
        <v>0</v>
      </c>
      <c r="F857">
        <v>0</v>
      </c>
      <c r="H857" t="s">
        <v>773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 ht="12.75">
      <c r="A858" t="s">
        <v>774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774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ht="12.75">
      <c r="A859" t="s">
        <v>775</v>
      </c>
      <c r="B859">
        <v>0</v>
      </c>
      <c r="C859">
        <v>0</v>
      </c>
      <c r="D859">
        <v>0</v>
      </c>
      <c r="E859">
        <v>0</v>
      </c>
      <c r="F859">
        <v>0</v>
      </c>
      <c r="H859" t="s">
        <v>775</v>
      </c>
      <c r="I859">
        <v>0</v>
      </c>
      <c r="J859">
        <v>0</v>
      </c>
      <c r="K859">
        <v>0</v>
      </c>
      <c r="L859">
        <v>0</v>
      </c>
      <c r="M859">
        <v>0</v>
      </c>
    </row>
    <row r="860" spans="1:13" ht="12.75">
      <c r="A860" t="s">
        <v>776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776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ht="12.75">
      <c r="A861" t="s">
        <v>78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78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0</v>
      </c>
      <c r="D862">
        <v>0</v>
      </c>
      <c r="E862">
        <v>0</v>
      </c>
      <c r="F862">
        <v>0</v>
      </c>
      <c r="H862" t="s">
        <v>18</v>
      </c>
      <c r="I862">
        <v>0</v>
      </c>
      <c r="J862">
        <v>0</v>
      </c>
      <c r="K862">
        <v>0</v>
      </c>
      <c r="L862">
        <v>0</v>
      </c>
      <c r="M862">
        <v>0</v>
      </c>
    </row>
    <row r="864" spans="1:8" ht="12.75">
      <c r="A864" t="s">
        <v>839</v>
      </c>
      <c r="H864" t="s">
        <v>840</v>
      </c>
    </row>
    <row r="865" spans="1:8" ht="12.75">
      <c r="A865">
        <v>2009</v>
      </c>
      <c r="H865">
        <v>2009</v>
      </c>
    </row>
    <row r="866" spans="1:9" ht="12.75">
      <c r="A866" t="s">
        <v>838</v>
      </c>
      <c r="B866" t="s">
        <v>745</v>
      </c>
      <c r="H866" t="s">
        <v>838</v>
      </c>
      <c r="I866" t="s">
        <v>745</v>
      </c>
    </row>
    <row r="867" spans="1:9" ht="12.75">
      <c r="A867" t="s">
        <v>781</v>
      </c>
      <c r="B867">
        <v>0</v>
      </c>
      <c r="H867" t="s">
        <v>781</v>
      </c>
      <c r="I867">
        <v>0</v>
      </c>
    </row>
    <row r="868" spans="1:9" ht="12.75">
      <c r="A868" t="s">
        <v>782</v>
      </c>
      <c r="B868">
        <v>0</v>
      </c>
      <c r="H868" t="s">
        <v>782</v>
      </c>
      <c r="I868">
        <v>0</v>
      </c>
    </row>
    <row r="869" spans="1:9" ht="12.75">
      <c r="A869" t="s">
        <v>783</v>
      </c>
      <c r="B869">
        <v>0</v>
      </c>
      <c r="H869" t="s">
        <v>783</v>
      </c>
      <c r="I869">
        <v>0</v>
      </c>
    </row>
    <row r="870" spans="1:9" ht="12.75">
      <c r="A870" t="s">
        <v>784</v>
      </c>
      <c r="B870">
        <v>0</v>
      </c>
      <c r="H870" t="s">
        <v>784</v>
      </c>
      <c r="I870">
        <v>0</v>
      </c>
    </row>
    <row r="871" spans="1:9" ht="12.75">
      <c r="A871" t="s">
        <v>785</v>
      </c>
      <c r="B871">
        <v>0</v>
      </c>
      <c r="H871" t="s">
        <v>785</v>
      </c>
      <c r="I871">
        <v>0</v>
      </c>
    </row>
    <row r="872" spans="1:9" ht="12.75">
      <c r="A872" t="s">
        <v>786</v>
      </c>
      <c r="B872">
        <v>0</v>
      </c>
      <c r="H872" t="s">
        <v>786</v>
      </c>
      <c r="I872">
        <v>0</v>
      </c>
    </row>
    <row r="873" spans="1:9" ht="12.75">
      <c r="A873" t="s">
        <v>787</v>
      </c>
      <c r="B873">
        <v>0</v>
      </c>
      <c r="H873" t="s">
        <v>787</v>
      </c>
      <c r="I873">
        <v>0</v>
      </c>
    </row>
    <row r="874" spans="1:9" ht="12.75">
      <c r="A874" t="s">
        <v>788</v>
      </c>
      <c r="B874">
        <v>0</v>
      </c>
      <c r="H874" t="s">
        <v>788</v>
      </c>
      <c r="I874">
        <v>0</v>
      </c>
    </row>
    <row r="875" spans="1:9" ht="12.75">
      <c r="A875" t="s">
        <v>789</v>
      </c>
      <c r="B875">
        <v>0</v>
      </c>
      <c r="H875" t="s">
        <v>789</v>
      </c>
      <c r="I875">
        <v>0</v>
      </c>
    </row>
    <row r="876" spans="1:9" ht="12.75">
      <c r="A876" t="s">
        <v>790</v>
      </c>
      <c r="B876">
        <v>0</v>
      </c>
      <c r="H876" t="s">
        <v>790</v>
      </c>
      <c r="I876">
        <v>0</v>
      </c>
    </row>
    <row r="877" spans="1:9" ht="12.75">
      <c r="A877" t="s">
        <v>791</v>
      </c>
      <c r="B877">
        <v>0</v>
      </c>
      <c r="H877" t="s">
        <v>791</v>
      </c>
      <c r="I877">
        <v>0</v>
      </c>
    </row>
    <row r="878" spans="1:9" ht="12.75">
      <c r="A878" t="s">
        <v>792</v>
      </c>
      <c r="B878">
        <v>0</v>
      </c>
      <c r="H878" t="s">
        <v>792</v>
      </c>
      <c r="I878">
        <v>0</v>
      </c>
    </row>
    <row r="879" spans="1:9" ht="12.75">
      <c r="A879" t="s">
        <v>793</v>
      </c>
      <c r="B879">
        <v>0</v>
      </c>
      <c r="H879" t="s">
        <v>793</v>
      </c>
      <c r="I879">
        <v>0</v>
      </c>
    </row>
    <row r="880" spans="1:9" ht="12.75">
      <c r="A880" t="s">
        <v>794</v>
      </c>
      <c r="B880">
        <v>0</v>
      </c>
      <c r="H880" t="s">
        <v>794</v>
      </c>
      <c r="I880">
        <v>0</v>
      </c>
    </row>
    <row r="881" spans="1:9" ht="12.75">
      <c r="A881" t="s">
        <v>795</v>
      </c>
      <c r="B881">
        <v>0</v>
      </c>
      <c r="H881" t="s">
        <v>795</v>
      </c>
      <c r="I881">
        <v>0</v>
      </c>
    </row>
    <row r="882" spans="1:9" ht="12.75">
      <c r="A882" t="s">
        <v>796</v>
      </c>
      <c r="B882">
        <v>0</v>
      </c>
      <c r="H882" t="s">
        <v>796</v>
      </c>
      <c r="I882">
        <v>0</v>
      </c>
    </row>
    <row r="883" spans="1:9" ht="12.75">
      <c r="A883" t="s">
        <v>797</v>
      </c>
      <c r="B883">
        <v>0</v>
      </c>
      <c r="H883" t="s">
        <v>797</v>
      </c>
      <c r="I883">
        <v>0</v>
      </c>
    </row>
    <row r="884" spans="1:9" ht="12.75">
      <c r="A884" t="s">
        <v>798</v>
      </c>
      <c r="B884">
        <v>0</v>
      </c>
      <c r="H884" t="s">
        <v>798</v>
      </c>
      <c r="I884">
        <v>0</v>
      </c>
    </row>
    <row r="885" spans="1:9" ht="12.75">
      <c r="A885" t="s">
        <v>799</v>
      </c>
      <c r="B885">
        <v>0</v>
      </c>
      <c r="H885" t="s">
        <v>799</v>
      </c>
      <c r="I885">
        <v>0</v>
      </c>
    </row>
    <row r="886" spans="1:9" ht="12.75">
      <c r="A886" t="s">
        <v>800</v>
      </c>
      <c r="B886">
        <v>0</v>
      </c>
      <c r="H886" t="s">
        <v>800</v>
      </c>
      <c r="I886">
        <v>0</v>
      </c>
    </row>
    <row r="887" spans="1:9" ht="12.75">
      <c r="A887" t="s">
        <v>801</v>
      </c>
      <c r="B887">
        <v>0</v>
      </c>
      <c r="H887" t="s">
        <v>801</v>
      </c>
      <c r="I887">
        <v>0</v>
      </c>
    </row>
    <row r="888" spans="1:9" ht="12.75">
      <c r="A888" t="s">
        <v>802</v>
      </c>
      <c r="B888">
        <v>0</v>
      </c>
      <c r="H888" t="s">
        <v>802</v>
      </c>
      <c r="I888">
        <v>0</v>
      </c>
    </row>
    <row r="889" spans="1:9" ht="12.75">
      <c r="A889" t="s">
        <v>803</v>
      </c>
      <c r="B889">
        <v>0</v>
      </c>
      <c r="H889" t="s">
        <v>803</v>
      </c>
      <c r="I889">
        <v>0</v>
      </c>
    </row>
    <row r="890" spans="1:9" ht="12.75">
      <c r="A890" t="s">
        <v>804</v>
      </c>
      <c r="B890">
        <v>0</v>
      </c>
      <c r="H890" t="s">
        <v>804</v>
      </c>
      <c r="I890">
        <v>0</v>
      </c>
    </row>
    <row r="891" spans="1:9" ht="12.75">
      <c r="A891" t="s">
        <v>805</v>
      </c>
      <c r="B891">
        <v>0</v>
      </c>
      <c r="H891" t="s">
        <v>805</v>
      </c>
      <c r="I891">
        <v>0</v>
      </c>
    </row>
    <row r="892" spans="1:9" ht="12.75">
      <c r="A892" t="s">
        <v>806</v>
      </c>
      <c r="B892">
        <v>0</v>
      </c>
      <c r="H892" t="s">
        <v>806</v>
      </c>
      <c r="I892">
        <v>0</v>
      </c>
    </row>
    <row r="893" spans="1:9" ht="12.75">
      <c r="A893" t="s">
        <v>807</v>
      </c>
      <c r="B893">
        <v>0</v>
      </c>
      <c r="H893" t="s">
        <v>807</v>
      </c>
      <c r="I893">
        <v>0</v>
      </c>
    </row>
    <row r="894" spans="1:9" ht="12.75">
      <c r="A894" t="s">
        <v>808</v>
      </c>
      <c r="B894">
        <v>0</v>
      </c>
      <c r="H894" t="s">
        <v>808</v>
      </c>
      <c r="I894">
        <v>0</v>
      </c>
    </row>
    <row r="895" spans="1:9" ht="12.75">
      <c r="A895" t="s">
        <v>809</v>
      </c>
      <c r="B895">
        <v>0</v>
      </c>
      <c r="H895" t="s">
        <v>809</v>
      </c>
      <c r="I895">
        <v>0</v>
      </c>
    </row>
    <row r="896" spans="1:9" ht="12.75">
      <c r="A896" t="s">
        <v>810</v>
      </c>
      <c r="B896">
        <v>0</v>
      </c>
      <c r="H896" t="s">
        <v>810</v>
      </c>
      <c r="I896">
        <v>0</v>
      </c>
    </row>
    <row r="897" spans="1:9" ht="12.75">
      <c r="A897" t="s">
        <v>811</v>
      </c>
      <c r="B897">
        <v>0</v>
      </c>
      <c r="H897" t="s">
        <v>811</v>
      </c>
      <c r="I897">
        <v>0</v>
      </c>
    </row>
    <row r="898" spans="1:9" ht="12.75">
      <c r="A898" t="s">
        <v>812</v>
      </c>
      <c r="B898">
        <v>0</v>
      </c>
      <c r="H898" t="s">
        <v>812</v>
      </c>
      <c r="I898">
        <v>0</v>
      </c>
    </row>
    <row r="899" spans="1:9" ht="12.75">
      <c r="A899" t="s">
        <v>813</v>
      </c>
      <c r="B899">
        <v>0</v>
      </c>
      <c r="H899" t="s">
        <v>813</v>
      </c>
      <c r="I899">
        <v>0</v>
      </c>
    </row>
    <row r="900" spans="1:9" ht="12.75">
      <c r="A900" t="s">
        <v>814</v>
      </c>
      <c r="B900">
        <v>0</v>
      </c>
      <c r="H900" t="s">
        <v>814</v>
      </c>
      <c r="I900">
        <v>0</v>
      </c>
    </row>
    <row r="901" spans="1:9" ht="12.75">
      <c r="A901" t="s">
        <v>815</v>
      </c>
      <c r="B901">
        <v>0</v>
      </c>
      <c r="H901" t="s">
        <v>815</v>
      </c>
      <c r="I901">
        <v>0</v>
      </c>
    </row>
    <row r="902" spans="1:9" ht="12.75">
      <c r="A902" t="s">
        <v>816</v>
      </c>
      <c r="B902">
        <v>0</v>
      </c>
      <c r="H902" t="s">
        <v>816</v>
      </c>
      <c r="I902">
        <v>0</v>
      </c>
    </row>
    <row r="903" spans="1:9" ht="12.75">
      <c r="A903" t="s">
        <v>817</v>
      </c>
      <c r="B903">
        <v>0</v>
      </c>
      <c r="H903" t="s">
        <v>817</v>
      </c>
      <c r="I903">
        <v>0</v>
      </c>
    </row>
    <row r="904" spans="1:9" ht="12.75">
      <c r="A904" t="s">
        <v>818</v>
      </c>
      <c r="B904">
        <v>0</v>
      </c>
      <c r="H904" t="s">
        <v>818</v>
      </c>
      <c r="I904">
        <v>0</v>
      </c>
    </row>
    <row r="905" spans="1:9" ht="12.75">
      <c r="A905" t="s">
        <v>819</v>
      </c>
      <c r="B905">
        <v>0</v>
      </c>
      <c r="H905" t="s">
        <v>819</v>
      </c>
      <c r="I905">
        <v>0</v>
      </c>
    </row>
    <row r="906" spans="1:9" ht="12.75">
      <c r="A906" t="s">
        <v>820</v>
      </c>
      <c r="B906">
        <v>0</v>
      </c>
      <c r="H906" t="s">
        <v>820</v>
      </c>
      <c r="I906">
        <v>0</v>
      </c>
    </row>
    <row r="907" spans="1:9" ht="12.75">
      <c r="A907" t="s">
        <v>821</v>
      </c>
      <c r="B907">
        <v>0</v>
      </c>
      <c r="H907" t="s">
        <v>821</v>
      </c>
      <c r="I907">
        <v>0</v>
      </c>
    </row>
    <row r="908" spans="1:9" ht="12.75">
      <c r="A908" t="s">
        <v>822</v>
      </c>
      <c r="B908">
        <v>0</v>
      </c>
      <c r="H908" t="s">
        <v>822</v>
      </c>
      <c r="I908">
        <v>0</v>
      </c>
    </row>
    <row r="909" spans="1:9" ht="12.75">
      <c r="A909" t="s">
        <v>823</v>
      </c>
      <c r="B909">
        <v>0</v>
      </c>
      <c r="H909" t="s">
        <v>823</v>
      </c>
      <c r="I909">
        <v>0</v>
      </c>
    </row>
    <row r="910" spans="1:9" ht="12.75">
      <c r="A910" t="s">
        <v>824</v>
      </c>
      <c r="B910">
        <v>0</v>
      </c>
      <c r="H910" t="s">
        <v>824</v>
      </c>
      <c r="I910">
        <v>0</v>
      </c>
    </row>
    <row r="911" spans="1:9" ht="12.75">
      <c r="A911" t="s">
        <v>825</v>
      </c>
      <c r="B911">
        <v>0</v>
      </c>
      <c r="H911" t="s">
        <v>825</v>
      </c>
      <c r="I911">
        <v>0</v>
      </c>
    </row>
    <row r="912" spans="1:9" ht="12.75">
      <c r="A912" t="s">
        <v>826</v>
      </c>
      <c r="B912">
        <v>0</v>
      </c>
      <c r="H912" t="s">
        <v>826</v>
      </c>
      <c r="I912">
        <v>0</v>
      </c>
    </row>
    <row r="913" spans="1:9" ht="12.75">
      <c r="A913" t="s">
        <v>827</v>
      </c>
      <c r="B913">
        <v>0</v>
      </c>
      <c r="H913" t="s">
        <v>827</v>
      </c>
      <c r="I913">
        <v>0</v>
      </c>
    </row>
    <row r="914" spans="1:9" ht="12.75">
      <c r="A914" t="s">
        <v>828</v>
      </c>
      <c r="B914">
        <v>0</v>
      </c>
      <c r="H914" t="s">
        <v>828</v>
      </c>
      <c r="I914">
        <v>0</v>
      </c>
    </row>
    <row r="915" spans="1:9" ht="12.75">
      <c r="A915" t="s">
        <v>829</v>
      </c>
      <c r="B915">
        <v>0</v>
      </c>
      <c r="H915" t="s">
        <v>829</v>
      </c>
      <c r="I915">
        <v>0</v>
      </c>
    </row>
    <row r="916" spans="1:9" ht="12.75">
      <c r="A916" t="s">
        <v>830</v>
      </c>
      <c r="B916">
        <v>0</v>
      </c>
      <c r="H916" t="s">
        <v>830</v>
      </c>
      <c r="I916">
        <v>0</v>
      </c>
    </row>
    <row r="917" spans="1:9" ht="12.75">
      <c r="A917" t="s">
        <v>831</v>
      </c>
      <c r="B917">
        <v>0</v>
      </c>
      <c r="H917" t="s">
        <v>831</v>
      </c>
      <c r="I917">
        <v>0</v>
      </c>
    </row>
    <row r="918" spans="1:9" ht="12.75">
      <c r="A918" t="s">
        <v>832</v>
      </c>
      <c r="B918">
        <v>0</v>
      </c>
      <c r="H918" t="s">
        <v>832</v>
      </c>
      <c r="I918">
        <v>0</v>
      </c>
    </row>
    <row r="919" spans="1:9" ht="12.75">
      <c r="A919" t="s">
        <v>18</v>
      </c>
      <c r="B919">
        <v>0</v>
      </c>
      <c r="H919" t="s">
        <v>18</v>
      </c>
      <c r="I919">
        <v>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6:8" ht="12.75">
      <c r="F3" s="14"/>
      <c r="G3" s="14"/>
      <c r="H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11" spans="1:10" ht="18">
      <c r="A11" s="165" t="str">
        <f>Dados!C2</f>
        <v>Município: Passo de Torres - SC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6" ht="33" customHeight="1"/>
    <row r="17" ht="33" customHeight="1"/>
    <row r="18" ht="33" customHeight="1"/>
    <row r="19" ht="33" customHeight="1"/>
  </sheetData>
  <sheetProtection/>
  <mergeCells count="3">
    <mergeCell ref="A1:J1"/>
    <mergeCell ref="A2:J2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12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32.28125" style="0" customWidth="1"/>
    <col min="2" max="2" width="16.28125" style="0" bestFit="1" customWidth="1"/>
    <col min="3" max="3" width="52.8515625" style="0" customWidth="1"/>
  </cols>
  <sheetData>
    <row r="1" spans="1:3" ht="12.75">
      <c r="A1" s="166" t="str">
        <f>Dados!C2</f>
        <v>Município: Passo de Torres - SC</v>
      </c>
      <c r="B1" s="166"/>
      <c r="C1" s="166"/>
    </row>
    <row r="3" spans="1:3" ht="12.75">
      <c r="A3" s="19" t="s">
        <v>9</v>
      </c>
      <c r="B3" s="20">
        <f>Dados!B2</f>
        <v>4212254</v>
      </c>
      <c r="C3" s="21" t="str">
        <f>Dados!B3</f>
        <v>Passo de Torres                                   </v>
      </c>
    </row>
    <row r="4" spans="1:3" ht="12.75">
      <c r="A4" s="22" t="s">
        <v>10</v>
      </c>
      <c r="B4" s="38" t="str">
        <f>Dados!B4</f>
        <v>SC</v>
      </c>
      <c r="C4" s="23" t="str">
        <f>Dados!B5</f>
        <v>Santa Catarina                                    </v>
      </c>
    </row>
    <row r="5" spans="1:3" ht="12.75">
      <c r="A5" s="22" t="s">
        <v>11</v>
      </c>
      <c r="B5" s="18">
        <f>Dados!B6</f>
        <v>42020</v>
      </c>
      <c r="C5" s="23" t="str">
        <f>Dados!B7</f>
        <v>Araranguá                                         </v>
      </c>
    </row>
    <row r="6" spans="1:3" ht="12.75">
      <c r="A6" s="22" t="s">
        <v>284</v>
      </c>
      <c r="B6" s="17">
        <f>Dados!B8</f>
        <v>4206</v>
      </c>
      <c r="C6" s="23" t="str">
        <f>Dados!B9</f>
        <v>Sul                                               </v>
      </c>
    </row>
    <row r="7" spans="1:3" ht="12.75">
      <c r="A7" s="22" t="s">
        <v>12</v>
      </c>
      <c r="B7" s="17">
        <f>Dados!B10</f>
        <v>4216</v>
      </c>
      <c r="C7" s="23" t="str">
        <f>Dados!B11</f>
        <v>Araranguá                                         </v>
      </c>
    </row>
    <row r="8" spans="1:3" ht="12.75">
      <c r="A8" s="22" t="s">
        <v>13</v>
      </c>
      <c r="B8" s="17">
        <f>Dados!B12</f>
        <v>4290</v>
      </c>
      <c r="C8" s="23" t="str">
        <f>Dados!B13</f>
        <v>Fora da Região Metropolitana - SC                 </v>
      </c>
    </row>
    <row r="9" spans="1:3" ht="12.75">
      <c r="A9" s="22" t="s">
        <v>283</v>
      </c>
      <c r="B9" s="17">
        <f>Dados!B14</f>
        <v>4290</v>
      </c>
      <c r="C9" s="23" t="str">
        <f>Dados!B15</f>
        <v>Fora de Aglomerado Urbano - SC          </v>
      </c>
    </row>
    <row r="10" spans="1:3" ht="12.75">
      <c r="A10" s="22" t="s">
        <v>14</v>
      </c>
      <c r="B10" s="14"/>
      <c r="C10" s="23" t="str">
        <f>IF(Dados!B16="S","Sim","Não")</f>
        <v>Não</v>
      </c>
    </row>
    <row r="11" spans="1:3" ht="12.75">
      <c r="A11" s="22" t="s">
        <v>615</v>
      </c>
      <c r="B11" s="14"/>
      <c r="C11" s="23" t="str">
        <f>IF(Dados!B17="S","Sim","Não")</f>
        <v>Não</v>
      </c>
    </row>
    <row r="12" spans="1:3" ht="12.75">
      <c r="A12" s="24" t="s">
        <v>616</v>
      </c>
      <c r="B12" s="25"/>
      <c r="C12" s="26" t="str">
        <f>IF(Dados!B18="S","Sim","Não")</f>
        <v>Não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3.5" thickBot="1"/>
    <row r="3" spans="1:5" ht="12.75">
      <c r="A3" s="167" t="str">
        <f>CONCATENATE(" População Residente por Faixa Etária e Sexo",IF(Dados!A30="Qano","",CONCATENATE(", ",Dados!A30)))</f>
        <v> População Residente por Faixa Etária e Sexo, 2009</v>
      </c>
      <c r="B3" s="167"/>
      <c r="C3" s="167"/>
      <c r="D3" s="167"/>
      <c r="E3" s="69"/>
    </row>
    <row r="4" spans="1:5" ht="12.75">
      <c r="A4" s="9" t="s">
        <v>123</v>
      </c>
      <c r="B4" s="9" t="s">
        <v>16</v>
      </c>
      <c r="C4" s="9" t="s">
        <v>17</v>
      </c>
      <c r="D4" s="9" t="s">
        <v>18</v>
      </c>
      <c r="E4" s="68"/>
    </row>
    <row r="5" spans="1:5" ht="12.75">
      <c r="A5" s="2" t="s">
        <v>40</v>
      </c>
      <c r="B5" s="46">
        <f>Dados!B33</f>
        <v>44</v>
      </c>
      <c r="C5" s="46">
        <f>Dados!C33</f>
        <v>41</v>
      </c>
      <c r="D5" s="46">
        <f>Dados!E33</f>
        <v>85</v>
      </c>
      <c r="E5" s="46"/>
    </row>
    <row r="6" spans="1:5" ht="12.75">
      <c r="A6" s="2" t="s">
        <v>41</v>
      </c>
      <c r="B6" s="46">
        <f>Dados!B34</f>
        <v>178</v>
      </c>
      <c r="C6" s="46">
        <f>Dados!C34</f>
        <v>171</v>
      </c>
      <c r="D6" s="46">
        <f>Dados!E34</f>
        <v>349</v>
      </c>
      <c r="E6" s="46"/>
    </row>
    <row r="7" spans="1:5" ht="12.75">
      <c r="A7" s="2" t="s">
        <v>42</v>
      </c>
      <c r="B7" s="46">
        <f>Dados!B35</f>
        <v>229</v>
      </c>
      <c r="C7" s="46">
        <f>Dados!C35</f>
        <v>226</v>
      </c>
      <c r="D7" s="46">
        <f>Dados!E35</f>
        <v>455</v>
      </c>
      <c r="E7" s="46"/>
    </row>
    <row r="8" spans="1:12" ht="12.75">
      <c r="A8" s="2" t="s">
        <v>43</v>
      </c>
      <c r="B8" s="46">
        <f>Dados!B36</f>
        <v>227</v>
      </c>
      <c r="C8" s="46">
        <f>Dados!C36</f>
        <v>255</v>
      </c>
      <c r="D8" s="46">
        <f>Dados!E36</f>
        <v>482</v>
      </c>
      <c r="E8" s="46"/>
      <c r="H8" s="75"/>
      <c r="I8" s="75"/>
      <c r="J8" s="4"/>
      <c r="K8" s="4"/>
      <c r="L8" s="4"/>
    </row>
    <row r="9" spans="1:12" ht="12.75">
      <c r="A9" s="2" t="s">
        <v>44</v>
      </c>
      <c r="B9" s="46">
        <f>Dados!B37</f>
        <v>257</v>
      </c>
      <c r="C9" s="46">
        <f>Dados!C37</f>
        <v>287</v>
      </c>
      <c r="D9" s="46">
        <f>Dados!E37</f>
        <v>544</v>
      </c>
      <c r="E9" s="46"/>
      <c r="H9" s="75"/>
      <c r="I9" s="75"/>
      <c r="J9" s="4"/>
      <c r="K9" s="4"/>
      <c r="L9" s="4"/>
    </row>
    <row r="10" spans="1:12" ht="12.75">
      <c r="A10" s="2" t="s">
        <v>124</v>
      </c>
      <c r="B10" s="46">
        <f>Dados!B38</f>
        <v>489</v>
      </c>
      <c r="C10" s="46">
        <f>Dados!C38</f>
        <v>504</v>
      </c>
      <c r="D10" s="46">
        <f>Dados!E38</f>
        <v>993</v>
      </c>
      <c r="E10" s="46"/>
      <c r="H10" s="75"/>
      <c r="I10" s="75"/>
      <c r="J10" s="4"/>
      <c r="K10" s="4"/>
      <c r="L10" s="4"/>
    </row>
    <row r="11" spans="1:12" ht="12.75">
      <c r="A11" s="2" t="s">
        <v>125</v>
      </c>
      <c r="B11" s="46">
        <f>Dados!B39</f>
        <v>388</v>
      </c>
      <c r="C11" s="46">
        <f>Dados!C39</f>
        <v>418</v>
      </c>
      <c r="D11" s="46">
        <f>Dados!E39</f>
        <v>806</v>
      </c>
      <c r="E11" s="46"/>
      <c r="H11" s="75"/>
      <c r="I11" s="75"/>
      <c r="J11" s="4"/>
      <c r="K11" s="4"/>
      <c r="L11" s="4"/>
    </row>
    <row r="12" spans="1:12" ht="12.75">
      <c r="A12" s="2" t="s">
        <v>126</v>
      </c>
      <c r="B12" s="46">
        <f>Dados!B40</f>
        <v>411</v>
      </c>
      <c r="C12" s="46">
        <f>Dados!C40</f>
        <v>409</v>
      </c>
      <c r="D12" s="46">
        <f>Dados!E40</f>
        <v>820</v>
      </c>
      <c r="E12" s="46"/>
      <c r="H12" s="75"/>
      <c r="I12" s="75"/>
      <c r="J12" s="4"/>
      <c r="K12" s="4"/>
      <c r="L12" s="4"/>
    </row>
    <row r="13" spans="1:12" ht="12.75">
      <c r="A13" s="2" t="s">
        <v>127</v>
      </c>
      <c r="B13" s="46">
        <f>Dados!B41</f>
        <v>281</v>
      </c>
      <c r="C13" s="46">
        <f>Dados!C41</f>
        <v>266</v>
      </c>
      <c r="D13" s="46">
        <f>Dados!E41</f>
        <v>547</v>
      </c>
      <c r="E13" s="46"/>
      <c r="H13" s="75"/>
      <c r="I13" s="75"/>
      <c r="J13" s="4"/>
      <c r="K13" s="4"/>
      <c r="L13" s="4"/>
    </row>
    <row r="14" spans="1:12" ht="12.75">
      <c r="A14" s="2" t="s">
        <v>128</v>
      </c>
      <c r="B14" s="46">
        <f>Dados!B42</f>
        <v>176</v>
      </c>
      <c r="C14" s="46">
        <f>Dados!C42</f>
        <v>171</v>
      </c>
      <c r="D14" s="46">
        <f>Dados!E42</f>
        <v>347</v>
      </c>
      <c r="E14" s="46"/>
      <c r="H14" s="75"/>
      <c r="I14" s="75"/>
      <c r="J14" s="4"/>
      <c r="K14" s="4"/>
      <c r="L14" s="4"/>
    </row>
    <row r="15" spans="1:12" ht="12.75">
      <c r="A15" s="2" t="s">
        <v>129</v>
      </c>
      <c r="B15" s="46">
        <f>Dados!B43</f>
        <v>102</v>
      </c>
      <c r="C15" s="46">
        <f>Dados!C43</f>
        <v>79</v>
      </c>
      <c r="D15" s="46">
        <f>Dados!E43</f>
        <v>181</v>
      </c>
      <c r="E15" s="46"/>
      <c r="H15" s="75"/>
      <c r="I15" s="75"/>
      <c r="J15" s="4"/>
      <c r="K15" s="4"/>
      <c r="L15" s="4"/>
    </row>
    <row r="16" spans="1:12" ht="12.75">
      <c r="A16" s="2" t="s">
        <v>130</v>
      </c>
      <c r="B16" s="46">
        <f>Dados!B44</f>
        <v>34</v>
      </c>
      <c r="C16" s="46">
        <f>Dados!C44</f>
        <v>45</v>
      </c>
      <c r="D16" s="46">
        <f>Dados!E44</f>
        <v>79</v>
      </c>
      <c r="E16" s="46"/>
      <c r="H16" s="75"/>
      <c r="I16" s="75"/>
      <c r="J16" s="4"/>
      <c r="K16" s="4"/>
      <c r="L16" s="4"/>
    </row>
    <row r="17" spans="1:10" ht="12.75">
      <c r="A17" s="2" t="s">
        <v>70</v>
      </c>
      <c r="B17" s="46">
        <f>Dados!B45</f>
        <v>0</v>
      </c>
      <c r="C17" s="46">
        <f>Dados!C45</f>
        <v>0</v>
      </c>
      <c r="D17" s="46">
        <f>Dados!E45</f>
        <v>0</v>
      </c>
      <c r="E17" s="46"/>
      <c r="H17" s="75"/>
      <c r="I17" s="75"/>
      <c r="J17" s="4"/>
    </row>
    <row r="18" spans="1:5" ht="13.5" thickBot="1">
      <c r="A18" s="3" t="s">
        <v>18</v>
      </c>
      <c r="B18" s="47">
        <f>Dados!B46</f>
        <v>2816</v>
      </c>
      <c r="C18" s="47">
        <f>Dados!C46</f>
        <v>2872</v>
      </c>
      <c r="D18" s="47">
        <f>Dados!E46</f>
        <v>5688</v>
      </c>
      <c r="E18" s="46"/>
    </row>
    <row r="19" ht="12.75">
      <c r="A19" t="s">
        <v>202</v>
      </c>
    </row>
    <row r="21" ht="13.5" thickBot="1"/>
    <row r="22" spans="1:5" ht="12.75">
      <c r="A22" s="10" t="s">
        <v>21</v>
      </c>
      <c r="B22" s="10"/>
      <c r="C22" s="10"/>
      <c r="D22" s="10"/>
      <c r="E22" s="10"/>
    </row>
    <row r="23" spans="1:13" ht="12.75">
      <c r="A23" s="9" t="s">
        <v>22</v>
      </c>
      <c r="B23" s="9" t="s">
        <v>23</v>
      </c>
      <c r="C23" s="9" t="s">
        <v>98</v>
      </c>
      <c r="D23" s="9"/>
      <c r="E23" s="9"/>
      <c r="K23" s="50"/>
      <c r="L23" s="16"/>
      <c r="M23" s="16"/>
    </row>
    <row r="24" spans="1:13" ht="12.75">
      <c r="A24" s="107">
        <f>Dados!AE51</f>
        <v>2009</v>
      </c>
      <c r="B24" s="109">
        <f>Dados!AE55</f>
        <v>5688</v>
      </c>
      <c r="C24" s="11" t="s">
        <v>113</v>
      </c>
      <c r="D24" s="68"/>
      <c r="E24" s="68"/>
      <c r="H24" s="168" t="s">
        <v>39</v>
      </c>
      <c r="I24" s="168"/>
      <c r="J24" s="168"/>
      <c r="K24" s="50"/>
      <c r="L24" s="16"/>
      <c r="M24" s="16"/>
    </row>
    <row r="25" spans="1:13" ht="12.75">
      <c r="A25" s="107">
        <f>Dados!AD51</f>
        <v>2008</v>
      </c>
      <c r="B25" s="109">
        <f>Dados!AD55</f>
        <v>5575</v>
      </c>
      <c r="C25" s="11" t="s">
        <v>113</v>
      </c>
      <c r="D25" s="68"/>
      <c r="E25" s="68"/>
      <c r="H25" s="168" t="s">
        <v>97</v>
      </c>
      <c r="I25" s="168"/>
      <c r="J25" s="168"/>
      <c r="K25" s="16"/>
      <c r="L25" s="16"/>
      <c r="M25" s="16"/>
    </row>
    <row r="26" spans="1:13" ht="12.75">
      <c r="A26" s="5">
        <f>Dados!AC51</f>
        <v>2007</v>
      </c>
      <c r="B26" s="46">
        <f>Dados!AC55</f>
        <v>5818</v>
      </c>
      <c r="C26" s="11" t="s">
        <v>113</v>
      </c>
      <c r="D26" s="2"/>
      <c r="E26" s="2"/>
      <c r="H26" s="77" t="s">
        <v>123</v>
      </c>
      <c r="I26" s="77">
        <f>IF(Dados!A58="Qano","-",Dados!A58)</f>
        <v>1991</v>
      </c>
      <c r="J26" s="77">
        <f>IF(Dados!F58="Qano","-",Dados!F58)</f>
        <v>2000</v>
      </c>
      <c r="K26" s="76"/>
      <c r="L26" s="16"/>
      <c r="M26" s="16"/>
    </row>
    <row r="27" spans="1:13" ht="12.75">
      <c r="A27" s="5">
        <f>Dados!AB51</f>
        <v>2006</v>
      </c>
      <c r="B27" s="46">
        <f>Dados!AB55</f>
        <v>5629</v>
      </c>
      <c r="C27" s="11" t="s">
        <v>113</v>
      </c>
      <c r="D27" s="2"/>
      <c r="E27" s="2"/>
      <c r="H27" s="59" t="s">
        <v>42</v>
      </c>
      <c r="I27" s="78">
        <f>IF(SUM(Dados!D63)=0,0,SUM(Dados!B63)/SUM(Dados!D63)*100)</f>
        <v>0</v>
      </c>
      <c r="J27" s="78">
        <f>IF(SUM(Dados!I63)=0,0,SUM(Dados!G63)/SUM(Dados!I63)*100)</f>
        <v>66.66666666666666</v>
      </c>
      <c r="K27" s="76"/>
      <c r="L27" s="16"/>
      <c r="M27" s="16"/>
    </row>
    <row r="28" spans="1:13" ht="12.75">
      <c r="A28" s="5">
        <f>Dados!AA51</f>
        <v>2005</v>
      </c>
      <c r="B28" s="46">
        <f>Dados!AA55</f>
        <v>5440</v>
      </c>
      <c r="C28" s="11" t="s">
        <v>113</v>
      </c>
      <c r="D28" s="2"/>
      <c r="E28" s="2"/>
      <c r="H28" s="59" t="s">
        <v>43</v>
      </c>
      <c r="I28" s="78">
        <f>IF(SUM(Dados!D64)=0,0,SUM(Dados!B64)/SUM(Dados!D64)*100)</f>
        <v>0</v>
      </c>
      <c r="J28" s="78">
        <f>IF(SUM(Dados!I64)=0,0,SUM(Dados!G64)/SUM(Dados!I64)*100)</f>
        <v>98.42342342342343</v>
      </c>
      <c r="K28" s="76"/>
      <c r="L28" s="16"/>
      <c r="M28" s="16"/>
    </row>
    <row r="29" spans="1:13" ht="12.75">
      <c r="A29" s="5">
        <f>Dados!Z51</f>
        <v>2004</v>
      </c>
      <c r="B29" s="46">
        <f>Dados!Z55</f>
        <v>5072</v>
      </c>
      <c r="C29" s="11" t="s">
        <v>113</v>
      </c>
      <c r="D29" s="2"/>
      <c r="E29" s="2"/>
      <c r="H29" s="59" t="s">
        <v>44</v>
      </c>
      <c r="I29" s="78">
        <f>IF(SUM(Dados!D65)=0,0,SUM(Dados!B65)/SUM(Dados!D65)*100)</f>
        <v>0</v>
      </c>
      <c r="J29" s="78">
        <f>IF(SUM(Dados!I65)=0,0,SUM(Dados!G65)/SUM(Dados!I65)*100)</f>
        <v>99.29245283018868</v>
      </c>
      <c r="K29" s="76"/>
      <c r="L29" s="16"/>
      <c r="M29" s="16"/>
    </row>
    <row r="30" spans="1:13" ht="12.75">
      <c r="A30" s="5">
        <f>Dados!Y51</f>
        <v>2003</v>
      </c>
      <c r="B30" s="46">
        <f>Dados!Y55</f>
        <v>4912</v>
      </c>
      <c r="C30" s="11" t="s">
        <v>113</v>
      </c>
      <c r="D30" s="2"/>
      <c r="E30" s="2"/>
      <c r="H30" s="59" t="s">
        <v>45</v>
      </c>
      <c r="I30" s="78">
        <f>IF(SUM(Dados!D66:D68)=0,0,SUM(Dados!B66:B68)/SUM(Dados!D66:D68)*100)</f>
        <v>0</v>
      </c>
      <c r="J30" s="78">
        <f>IF(SUM(Dados!I66:I68)=0,0,SUM(Dados!G66:G68)/SUM(Dados!I66:I68)*100)</f>
        <v>95.48755186721992</v>
      </c>
      <c r="K30" s="76"/>
      <c r="L30" s="16"/>
      <c r="M30" s="16"/>
    </row>
    <row r="31" spans="1:13" ht="12.75">
      <c r="A31" s="5">
        <f>Dados!X51</f>
        <v>2002</v>
      </c>
      <c r="B31" s="46">
        <f>Dados!X55</f>
        <v>4755</v>
      </c>
      <c r="C31" s="11" t="s">
        <v>113</v>
      </c>
      <c r="D31" s="2"/>
      <c r="E31" s="2"/>
      <c r="H31" s="59" t="s">
        <v>132</v>
      </c>
      <c r="I31" s="78">
        <f>IF(SUM(Dados!D69:D72)=0,0,SUM(Dados!B69:B72)/SUM(Dados!D69:D72)*100)</f>
        <v>0</v>
      </c>
      <c r="J31" s="78">
        <f>IF(SUM(Dados!I69:I72)=0,0,SUM(Dados!G69:G72)/SUM(Dados!I69:I72)*100)</f>
        <v>76.27365356622998</v>
      </c>
      <c r="K31" s="76"/>
      <c r="L31" s="16"/>
      <c r="M31" s="16"/>
    </row>
    <row r="32" spans="1:13" ht="13.5" thickBot="1">
      <c r="A32" s="5">
        <f>Dados!W51</f>
        <v>2001</v>
      </c>
      <c r="B32" s="46">
        <f>Dados!W55</f>
        <v>4604</v>
      </c>
      <c r="C32" s="11" t="s">
        <v>113</v>
      </c>
      <c r="D32" s="2"/>
      <c r="E32" s="2"/>
      <c r="H32" s="79" t="s">
        <v>18</v>
      </c>
      <c r="I32" s="80">
        <f>IF(SUM(Dados!D63:D72)=0,0,SUM(Dados!B63:B72)/SUM(Dados!D63:D72)*100)</f>
        <v>0</v>
      </c>
      <c r="J32" s="80">
        <f>IF(SUM(Dados!I63:I72)=0,0,SUM(Dados!G63:G72)/SUM(Dados!I63:I72)*100)</f>
        <v>89.35045317220543</v>
      </c>
      <c r="K32" s="76"/>
      <c r="L32" s="16"/>
      <c r="M32" s="16"/>
    </row>
    <row r="33" spans="1:13" ht="13.5" thickBot="1">
      <c r="A33" s="6">
        <f>Dados!V51</f>
        <v>2000</v>
      </c>
      <c r="B33" s="47">
        <f>Dados!V55</f>
        <v>4400</v>
      </c>
      <c r="C33" s="12" t="s">
        <v>186</v>
      </c>
      <c r="D33" s="3"/>
      <c r="E33" s="3"/>
      <c r="H33" s="16" t="s">
        <v>203</v>
      </c>
      <c r="I33" s="16"/>
      <c r="J33" s="16"/>
      <c r="K33" s="16"/>
      <c r="L33" s="16"/>
      <c r="M33" s="16"/>
    </row>
    <row r="34" spans="1:13" ht="12.75">
      <c r="A34" t="s">
        <v>202</v>
      </c>
      <c r="B34" s="1"/>
      <c r="H34" s="16"/>
      <c r="I34" s="16"/>
      <c r="J34" s="16"/>
      <c r="K34" s="16"/>
      <c r="L34" s="16"/>
      <c r="M34" s="16"/>
    </row>
    <row r="35" spans="8:13" ht="13.5" thickBot="1">
      <c r="H35" s="16"/>
      <c r="I35" s="16"/>
      <c r="J35" s="16"/>
      <c r="K35" s="16"/>
      <c r="L35" s="16"/>
      <c r="M35" s="16"/>
    </row>
    <row r="36" spans="1:13" ht="12.75">
      <c r="A36" s="29" t="str">
        <f>CONCATENATE("Taxa de crescimento anual estimada (%) (",A27,"-",A24,")")</f>
        <v>Taxa de crescimento anual estimada (%) (2006-2009)</v>
      </c>
      <c r="B36" s="30"/>
      <c r="C36" s="30"/>
      <c r="D36" s="30"/>
      <c r="E36" s="85">
        <f>IF(POP2000=0,0,((POP2009/POP2006)^(1/3)-1)*100)</f>
        <v>0.34816756740334576</v>
      </c>
      <c r="H36" s="16"/>
      <c r="I36" s="16"/>
      <c r="J36" s="16"/>
      <c r="K36" s="16"/>
      <c r="L36" s="16"/>
      <c r="M36" s="16"/>
    </row>
    <row r="37" spans="1:13" ht="12.75">
      <c r="A37" s="27" t="str">
        <f>CONCATENATE("Mulheres em idade fértil (10-49 anos), ",Dados!A30)</f>
        <v>Mulheres em idade fértil (10-49 anos), 2009</v>
      </c>
      <c r="B37" s="27"/>
      <c r="C37" s="27"/>
      <c r="D37" s="27"/>
      <c r="E37" s="46">
        <f>SUM(C8:C12)</f>
        <v>1873</v>
      </c>
      <c r="K37" s="16"/>
      <c r="L37" s="16"/>
      <c r="M37" s="16"/>
    </row>
    <row r="38" spans="1:5" ht="13.5" thickBot="1">
      <c r="A38" s="31" t="str">
        <f>CONCATENATE("Proporção da pop. feminina em idade fértil, ",Dados!A30," (%)")</f>
        <v>Proporção da pop. feminina em idade fértil, 2009 (%)</v>
      </c>
      <c r="B38" s="28"/>
      <c r="C38" s="28"/>
      <c r="D38" s="28"/>
      <c r="E38" s="80">
        <f>IF(C18=0,0,(E37/C18)*100)</f>
        <v>65.21587743732591</v>
      </c>
    </row>
    <row r="39" ht="12.75">
      <c r="A39" t="s">
        <v>202</v>
      </c>
    </row>
  </sheetData>
  <sheetProtection/>
  <mergeCells count="4">
    <mergeCell ref="A1:M1"/>
    <mergeCell ref="A3:D3"/>
    <mergeCell ref="H24:J24"/>
    <mergeCell ref="H25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32.140625" style="0" bestFit="1" customWidth="1"/>
    <col min="2" max="3" width="8.7109375" style="0" customWidth="1"/>
    <col min="4" max="4" width="13.7109375" style="0" customWidth="1"/>
  </cols>
  <sheetData>
    <row r="1" spans="1:11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3.5" thickBot="1"/>
    <row r="3" spans="1:7" ht="25.5">
      <c r="A3" s="35" t="s">
        <v>328</v>
      </c>
      <c r="B3" s="35"/>
      <c r="C3" s="35"/>
      <c r="D3" s="34"/>
      <c r="E3" s="34"/>
      <c r="F3" s="34"/>
      <c r="G3" s="34"/>
    </row>
    <row r="4" spans="1:7" ht="12.75">
      <c r="A4" s="32" t="s">
        <v>133</v>
      </c>
      <c r="B4" s="32">
        <f>Dados!M79</f>
        <v>1991</v>
      </c>
      <c r="C4" s="32">
        <f>Dados!V79</f>
        <v>2000</v>
      </c>
      <c r="D4" s="2"/>
      <c r="E4" s="70"/>
      <c r="F4" s="70"/>
      <c r="G4" s="2"/>
    </row>
    <row r="5" spans="1:7" ht="12.75">
      <c r="A5" s="2" t="str">
        <f>Dados!A80</f>
        <v>Rede geral</v>
      </c>
      <c r="B5" s="48">
        <f>IF(Dados!M$93=0,0,Dados!M80/Dados!M$93*100)</f>
        <v>0</v>
      </c>
      <c r="C5" s="48">
        <f>IF(Dados!V$93=0,0,Dados!V80/Dados!V$93*100)</f>
        <v>4.490263459335624</v>
      </c>
      <c r="D5" s="2"/>
      <c r="E5" s="70"/>
      <c r="F5" s="70"/>
      <c r="G5" s="2"/>
    </row>
    <row r="6" spans="1:7" ht="12.75">
      <c r="A6" s="2" t="str">
        <f>Dados!A83</f>
        <v>Poço ou nascente (na propriedade)</v>
      </c>
      <c r="B6" s="48">
        <f>IF(Dados!M$93=0,0,Dados!M83/Dados!M$93*100)</f>
        <v>0</v>
      </c>
      <c r="C6" s="48">
        <f>IF(Dados!V$93=0,0,Dados!V83/Dados!V$93*100)</f>
        <v>94.86827033218785</v>
      </c>
      <c r="D6" s="2"/>
      <c r="E6" s="70"/>
      <c r="F6" s="70"/>
      <c r="G6" s="2"/>
    </row>
    <row r="7" spans="1:7" ht="13.5" thickBot="1">
      <c r="A7" s="3" t="str">
        <f>Dados!A88</f>
        <v>Outra forma</v>
      </c>
      <c r="B7" s="49">
        <f>IF(Dados!M$93=0,0,Dados!M88/Dados!M$93*100)</f>
        <v>0</v>
      </c>
      <c r="C7" s="49">
        <f>IF(Dados!V$93=0,0,Dados!V88/Dados!V$93*100)</f>
        <v>0.6414662084765177</v>
      </c>
      <c r="D7" s="2"/>
      <c r="E7" s="70"/>
      <c r="F7" s="70"/>
      <c r="G7" s="2"/>
    </row>
    <row r="8" spans="1:6" ht="12.75">
      <c r="A8" t="s">
        <v>324</v>
      </c>
      <c r="E8" s="71"/>
      <c r="F8" s="71"/>
    </row>
    <row r="9" spans="4:7" ht="13.5" thickBot="1">
      <c r="D9" s="36"/>
      <c r="E9" s="36"/>
      <c r="F9" s="36"/>
      <c r="G9" s="36"/>
    </row>
    <row r="10" spans="1:7" ht="25.5">
      <c r="A10" s="35" t="s">
        <v>325</v>
      </c>
      <c r="B10" s="35"/>
      <c r="C10" s="33"/>
      <c r="D10" s="2"/>
      <c r="E10" s="2"/>
      <c r="F10" s="2"/>
      <c r="G10" s="2"/>
    </row>
    <row r="11" spans="1:7" ht="12.75">
      <c r="A11" s="32" t="s">
        <v>327</v>
      </c>
      <c r="B11" s="32">
        <f>Dados!M97</f>
        <v>1991</v>
      </c>
      <c r="C11" s="32">
        <f>Dados!V97</f>
        <v>2000</v>
      </c>
      <c r="D11" s="2"/>
      <c r="E11" s="70"/>
      <c r="F11" s="70"/>
      <c r="G11" s="2"/>
    </row>
    <row r="12" spans="1:7" ht="12.75">
      <c r="A12" s="2" t="str">
        <f>Dados!A98</f>
        <v>Rede geral de esgoto ou pluvial</v>
      </c>
      <c r="B12" s="48">
        <f>IF(Dados!M$106=0,0,Dados!M98/Dados!M$106*100)</f>
        <v>0</v>
      </c>
      <c r="C12" s="48">
        <f>IF(Dados!V$106=0,0,Dados!V98/Dados!V$106*100)</f>
        <v>0.045819014891179836</v>
      </c>
      <c r="D12" s="2"/>
      <c r="E12" s="70"/>
      <c r="F12" s="70"/>
      <c r="G12" s="2"/>
    </row>
    <row r="13" spans="1:7" ht="12.75">
      <c r="A13" s="2" t="str">
        <f>Dados!A99</f>
        <v>Fossa séptica</v>
      </c>
      <c r="B13" s="48">
        <f>IF(Dados!M$106=0,0,Dados!M99/Dados!M$106*100)</f>
        <v>0</v>
      </c>
      <c r="C13" s="48">
        <f>IF(Dados!V$106=0,0,Dados!V99/Dados!V$106*100)</f>
        <v>95.02863688430698</v>
      </c>
      <c r="D13" s="2"/>
      <c r="E13" s="70"/>
      <c r="F13" s="70"/>
      <c r="G13" s="2"/>
    </row>
    <row r="14" spans="1:7" ht="12.75">
      <c r="A14" s="2" t="str">
        <f>Dados!A100</f>
        <v>Fossa rudimendar</v>
      </c>
      <c r="B14" s="48">
        <f>IF(Dados!M$106=0,0,Dados!M100/Dados!M$106*100)</f>
        <v>0</v>
      </c>
      <c r="C14" s="48">
        <f>IF(Dados!V$106=0,0,Dados!V100/Dados!V$106*100)</f>
        <v>1.8327605956471937</v>
      </c>
      <c r="D14" s="2"/>
      <c r="E14" s="70"/>
      <c r="F14" s="70"/>
      <c r="G14" s="2"/>
    </row>
    <row r="15" spans="1:7" ht="12.75">
      <c r="A15" s="2" t="str">
        <f>Dados!A101</f>
        <v>Vala</v>
      </c>
      <c r="B15" s="48">
        <f>IF(Dados!M$106=0,0,Dados!M101/Dados!M$106*100)</f>
        <v>0</v>
      </c>
      <c r="C15" s="48">
        <f>IF(Dados!V$106=0,0,Dados!V101/Dados!V$106*100)</f>
        <v>0.45819014891179843</v>
      </c>
      <c r="D15" s="2"/>
      <c r="E15" s="70"/>
      <c r="F15" s="70"/>
      <c r="G15" s="2"/>
    </row>
    <row r="16" spans="1:7" ht="12.75">
      <c r="A16" s="2" t="str">
        <f>Dados!A102</f>
        <v>Rio, lago ou mar</v>
      </c>
      <c r="B16" s="48">
        <f>IF(Dados!M$106=0,0,Dados!M102/Dados!M$106*100)</f>
        <v>0</v>
      </c>
      <c r="C16" s="48">
        <f>IF(Dados!V$106=0,0,Dados!V102/Dados!V$106*100)</f>
        <v>0.29782359679266895</v>
      </c>
      <c r="D16" s="2"/>
      <c r="E16" s="70"/>
      <c r="F16" s="70"/>
      <c r="G16" s="2"/>
    </row>
    <row r="17" spans="1:7" ht="12.75">
      <c r="A17" s="2" t="str">
        <f>Dados!A103</f>
        <v>Outro escoadouro</v>
      </c>
      <c r="B17" s="48">
        <f>IF(Dados!M$106=0,0,Dados!M103/Dados!M$106*100)</f>
        <v>0</v>
      </c>
      <c r="C17" s="48">
        <f>IF(Dados!V$106=0,0,Dados!V103/Dados!V$106*100)</f>
        <v>0</v>
      </c>
      <c r="D17" s="2"/>
      <c r="E17" s="70"/>
      <c r="F17" s="70"/>
      <c r="G17" s="2"/>
    </row>
    <row r="18" spans="1:7" ht="12.75">
      <c r="A18" s="2" t="str">
        <f>Dados!A104</f>
        <v>Não sabe o tipo de escoadouro</v>
      </c>
      <c r="B18" s="48">
        <f>IF(Dados!M$106=0,0,Dados!M104/Dados!M$106*100)</f>
        <v>0</v>
      </c>
      <c r="C18" s="48">
        <f>IF(Dados!V$106=0,0,Dados!V104/Dados!V$106*100)</f>
        <v>0</v>
      </c>
      <c r="D18" s="2"/>
      <c r="E18" s="70"/>
      <c r="F18" s="70"/>
      <c r="G18" s="2"/>
    </row>
    <row r="19" spans="1:7" ht="13.5" thickBot="1">
      <c r="A19" s="3" t="str">
        <f>Dados!A105</f>
        <v>Não tem instalação sanitária</v>
      </c>
      <c r="B19" s="49">
        <f>IF(Dados!M$106=0,0,Dados!M105/Dados!M$106*100)</f>
        <v>0</v>
      </c>
      <c r="C19" s="49">
        <f>IF(Dados!V$106=0,0,Dados!V105/Dados!V$106*100)</f>
        <v>2.336769759450172</v>
      </c>
      <c r="D19" s="2"/>
      <c r="E19" s="70"/>
      <c r="F19" s="70"/>
      <c r="G19" s="2"/>
    </row>
    <row r="20" spans="1:7" ht="12.75">
      <c r="A20" t="s">
        <v>324</v>
      </c>
      <c r="D20" s="37"/>
      <c r="E20" s="72"/>
      <c r="F20" s="72"/>
      <c r="G20" s="37"/>
    </row>
    <row r="21" spans="4:7" ht="13.5" thickBot="1">
      <c r="D21" s="2"/>
      <c r="E21" s="2"/>
      <c r="F21" s="2"/>
      <c r="G21" s="2"/>
    </row>
    <row r="22" spans="1:7" ht="25.5">
      <c r="A22" s="35" t="s">
        <v>326</v>
      </c>
      <c r="B22" s="35"/>
      <c r="C22" s="35"/>
      <c r="D22" s="2"/>
      <c r="E22" s="2"/>
      <c r="F22" s="2"/>
      <c r="G22" s="2"/>
    </row>
    <row r="23" spans="1:7" ht="12.75">
      <c r="A23" s="32" t="s">
        <v>134</v>
      </c>
      <c r="B23" s="32">
        <f>Dados!M110</f>
        <v>1991</v>
      </c>
      <c r="C23" s="32">
        <f>Dados!V110</f>
        <v>2000</v>
      </c>
      <c r="D23" s="2"/>
      <c r="E23" s="70"/>
      <c r="F23" s="70"/>
      <c r="G23" s="2"/>
    </row>
    <row r="24" spans="1:7" ht="12.75">
      <c r="A24" s="2" t="str">
        <f>Dados!A111</f>
        <v>Coletado</v>
      </c>
      <c r="B24" s="48">
        <f>IF(Dados!M$120=0,0,Dados!M111/Dados!M$120*100)</f>
        <v>0</v>
      </c>
      <c r="C24" s="48">
        <f>IF(Dados!V$120=0,0,Dados!V111/Dados!V$120*100)</f>
        <v>85.40664375715922</v>
      </c>
      <c r="D24" s="2"/>
      <c r="E24" s="70"/>
      <c r="F24" s="70"/>
      <c r="G24" s="2"/>
    </row>
    <row r="25" spans="1:7" ht="12.75">
      <c r="A25" s="2" t="str">
        <f>Dados!A114</f>
        <v>Queimado (na propriedade)</v>
      </c>
      <c r="B25" s="48">
        <f>IF(Dados!M$120=0,0,Dados!M114/Dados!M$120*100)</f>
        <v>0</v>
      </c>
      <c r="C25" s="48">
        <f>IF(Dados!V$120=0,0,Dados!V114/Dados!V$120*100)</f>
        <v>11.981672394043528</v>
      </c>
      <c r="D25" s="2"/>
      <c r="E25" s="70"/>
      <c r="F25" s="70"/>
      <c r="G25" s="2"/>
    </row>
    <row r="26" spans="1:7" ht="12.75">
      <c r="A26" s="2" t="str">
        <f>Dados!A115</f>
        <v>Enterrado (na propriedade)</v>
      </c>
      <c r="B26" s="48">
        <f>IF(Dados!M$120=0,0,Dados!M115/Dados!M$120*100)</f>
        <v>0</v>
      </c>
      <c r="C26" s="48">
        <f>IF(Dados!V$120=0,0,Dados!V115/Dados!V$120*100)</f>
        <v>1.420389461626575</v>
      </c>
      <c r="D26" s="2"/>
      <c r="E26" s="70"/>
      <c r="F26" s="70"/>
      <c r="G26" s="2"/>
    </row>
    <row r="27" spans="1:6" ht="12.75">
      <c r="A27" s="2" t="str">
        <f>Dados!A116</f>
        <v>Jogado</v>
      </c>
      <c r="B27" s="48">
        <f>IF(Dados!M$120=0,0,Dados!M116/Dados!M$120*100)</f>
        <v>0</v>
      </c>
      <c r="C27" s="48">
        <f>IF(Dados!V$120=0,0,Dados!V116/Dados!V$120*100)</f>
        <v>1.0767468499427262</v>
      </c>
      <c r="E27" s="71"/>
      <c r="F27" s="71"/>
    </row>
    <row r="28" spans="1:6" ht="13.5" thickBot="1">
      <c r="A28" s="3" t="str">
        <f>Dados!A119</f>
        <v>Outro destino</v>
      </c>
      <c r="B28" s="49">
        <f>IF(Dados!M$120=0,0,Dados!M119/Dados!M$120*100)</f>
        <v>0</v>
      </c>
      <c r="C28" s="49">
        <f>IF(Dados!V$120=0,0,Dados!V119/Dados!V$120*100)</f>
        <v>0.11454753722794961</v>
      </c>
      <c r="E28" s="71"/>
      <c r="F28" s="71"/>
    </row>
    <row r="29" ht="12.75">
      <c r="A29" t="s">
        <v>324</v>
      </c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headerFooter alignWithMargins="0">
    <oddFooter>&amp;RMS/SE/Datasus
Gerado em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5.57421875" style="16" customWidth="1"/>
    <col min="2" max="5" width="10.7109375" style="16" customWidth="1"/>
    <col min="6" max="6" width="11.421875" style="16" customWidth="1"/>
    <col min="7" max="7" width="10.7109375" style="16" customWidth="1"/>
    <col min="8" max="8" width="9.140625" style="16" customWidth="1"/>
    <col min="10" max="14" width="10.7109375" style="0" customWidth="1"/>
  </cols>
  <sheetData>
    <row r="1" spans="1:14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13.5" thickBot="1"/>
    <row r="3" spans="1:14" ht="12.75">
      <c r="A3" s="169" t="s">
        <v>640</v>
      </c>
      <c r="B3" s="169"/>
      <c r="C3" s="169"/>
      <c r="D3" s="169"/>
      <c r="E3" s="169"/>
      <c r="F3" s="169"/>
      <c r="G3" s="52"/>
      <c r="H3" s="180" t="s">
        <v>641</v>
      </c>
      <c r="I3" s="180"/>
      <c r="J3" s="180"/>
      <c r="K3" s="180"/>
      <c r="L3" s="180"/>
      <c r="M3" s="180"/>
      <c r="N3" s="180"/>
    </row>
    <row r="4" spans="1:14" ht="12.75">
      <c r="A4" s="174" t="str">
        <f>IF(Dados!A123="Qano","",Dados!A123)</f>
        <v> Dez/2009</v>
      </c>
      <c r="B4" s="174"/>
      <c r="C4" s="174"/>
      <c r="D4" s="174"/>
      <c r="E4" s="174"/>
      <c r="F4" s="174"/>
      <c r="G4" s="52"/>
      <c r="H4" s="181"/>
      <c r="I4" s="181"/>
      <c r="J4" s="181"/>
      <c r="K4" s="181"/>
      <c r="L4" s="181"/>
      <c r="M4" s="181"/>
      <c r="N4" s="181"/>
    </row>
    <row r="5" spans="1:14" ht="12.75" customHeight="1">
      <c r="A5" s="77" t="s">
        <v>527</v>
      </c>
      <c r="B5" s="77" t="str">
        <f>Dados!B124</f>
        <v>Público</v>
      </c>
      <c r="C5" s="77" t="str">
        <f>Dados!C124</f>
        <v>Filantropico</v>
      </c>
      <c r="D5" s="77" t="str">
        <f>Dados!D124</f>
        <v>Privado</v>
      </c>
      <c r="E5" s="77" t="str">
        <f>Dados!E124</f>
        <v>Sindicato</v>
      </c>
      <c r="F5" s="77" t="str">
        <f>Dados!G124</f>
        <v>Total</v>
      </c>
      <c r="G5" s="50"/>
      <c r="H5" s="174" t="str">
        <f>Dados!A181</f>
        <v> Jul/2003</v>
      </c>
      <c r="I5" s="174"/>
      <c r="J5" s="174"/>
      <c r="K5" s="174"/>
      <c r="L5" s="174"/>
      <c r="M5" s="174"/>
      <c r="N5" s="174"/>
    </row>
    <row r="6" spans="1:14" ht="12.75">
      <c r="A6" s="59" t="str">
        <f>Dados!A125</f>
        <v>Central de Regulação de Serviços de Saude</v>
      </c>
      <c r="B6" s="82">
        <f>Dados!B125</f>
        <v>0</v>
      </c>
      <c r="C6" s="82">
        <f>Dados!C125</f>
        <v>0</v>
      </c>
      <c r="D6" s="82">
        <f>Dados!D125</f>
        <v>0</v>
      </c>
      <c r="E6" s="82">
        <f>Dados!E125</f>
        <v>0</v>
      </c>
      <c r="F6" s="82">
        <f>Dados!G125</f>
        <v>0</v>
      </c>
      <c r="G6" s="82"/>
      <c r="H6" s="182" t="s">
        <v>547</v>
      </c>
      <c r="I6" s="182"/>
      <c r="J6" s="183"/>
      <c r="K6" s="176" t="s">
        <v>536</v>
      </c>
      <c r="L6" s="176" t="s">
        <v>548</v>
      </c>
      <c r="M6" s="178" t="s">
        <v>549</v>
      </c>
      <c r="N6" s="179"/>
    </row>
    <row r="7" spans="1:14" ht="12.75">
      <c r="A7" s="59" t="str">
        <f>Dados!A126</f>
        <v>Centro de Atenção Hemoterápica e ou Hematológica</v>
      </c>
      <c r="B7" s="82">
        <f>Dados!B126</f>
        <v>0</v>
      </c>
      <c r="C7" s="82">
        <f>Dados!C126</f>
        <v>0</v>
      </c>
      <c r="D7" s="82">
        <f>Dados!D126</f>
        <v>0</v>
      </c>
      <c r="E7" s="82">
        <f>Dados!E126</f>
        <v>0</v>
      </c>
      <c r="F7" s="82">
        <f>Dados!G126</f>
        <v>0</v>
      </c>
      <c r="G7" s="82"/>
      <c r="H7" s="184"/>
      <c r="I7" s="184"/>
      <c r="J7" s="185"/>
      <c r="K7" s="177"/>
      <c r="L7" s="177"/>
      <c r="M7" s="135" t="s">
        <v>540</v>
      </c>
      <c r="N7" s="136" t="s">
        <v>541</v>
      </c>
    </row>
    <row r="8" spans="1:14" ht="12.75">
      <c r="A8" s="59" t="str">
        <f>Dados!A127</f>
        <v>Centro de Atenção Psicossocial</v>
      </c>
      <c r="B8" s="82">
        <f>Dados!B127</f>
        <v>0</v>
      </c>
      <c r="C8" s="82">
        <f>Dados!C127</f>
        <v>0</v>
      </c>
      <c r="D8" s="82">
        <f>Dados!D127</f>
        <v>0</v>
      </c>
      <c r="E8" s="82">
        <f>Dados!E127</f>
        <v>0</v>
      </c>
      <c r="F8" s="82">
        <f>Dados!G127</f>
        <v>0</v>
      </c>
      <c r="G8" s="82"/>
      <c r="H8" s="175" t="s">
        <v>550</v>
      </c>
      <c r="I8" s="175"/>
      <c r="J8" s="175"/>
      <c r="K8" s="87">
        <f>Dados!B188</f>
        <v>0</v>
      </c>
      <c r="L8" s="87">
        <f>Dados!C188</f>
        <v>0</v>
      </c>
      <c r="M8" s="87">
        <f>Dados!D188</f>
        <v>0</v>
      </c>
      <c r="N8" s="87">
        <f>Dados!E188</f>
        <v>0</v>
      </c>
    </row>
    <row r="9" spans="1:14" ht="12.75">
      <c r="A9" s="59" t="str">
        <f>Dados!A128</f>
        <v>Centro de Apoio a Saúde da Família</v>
      </c>
      <c r="B9" s="82">
        <f>Dados!B128</f>
        <v>0</v>
      </c>
      <c r="C9" s="82">
        <f>Dados!C128</f>
        <v>0</v>
      </c>
      <c r="D9" s="82">
        <f>Dados!D128</f>
        <v>0</v>
      </c>
      <c r="E9" s="82">
        <f>Dados!E128</f>
        <v>0</v>
      </c>
      <c r="F9" s="82">
        <f>Dados!G128</f>
        <v>0</v>
      </c>
      <c r="G9" s="82"/>
      <c r="H9" s="175" t="s">
        <v>551</v>
      </c>
      <c r="I9" s="175"/>
      <c r="J9" s="175"/>
      <c r="K9" s="87">
        <f>Dados!B198</f>
        <v>2</v>
      </c>
      <c r="L9" s="87">
        <f>Dados!C198</f>
        <v>0</v>
      </c>
      <c r="M9" s="87">
        <f>Dados!D198</f>
        <v>0</v>
      </c>
      <c r="N9" s="87">
        <f>Dados!E198</f>
        <v>0</v>
      </c>
    </row>
    <row r="10" spans="1:14" ht="12.75">
      <c r="A10" s="59" t="str">
        <f>Dados!A129</f>
        <v>Centro de Parto Normal</v>
      </c>
      <c r="B10" s="82">
        <f>Dados!B129</f>
        <v>0</v>
      </c>
      <c r="C10" s="82">
        <f>Dados!C129</f>
        <v>0</v>
      </c>
      <c r="D10" s="82">
        <f>Dados!D129</f>
        <v>0</v>
      </c>
      <c r="E10" s="82">
        <f>Dados!E129</f>
        <v>0</v>
      </c>
      <c r="F10" s="82">
        <f>Dados!G129</f>
        <v>0</v>
      </c>
      <c r="G10" s="82"/>
      <c r="H10" s="175" t="s">
        <v>552</v>
      </c>
      <c r="I10" s="175"/>
      <c r="J10" s="175"/>
      <c r="K10" s="87">
        <f>Dados!B208</f>
        <v>0</v>
      </c>
      <c r="L10" s="87">
        <f>Dados!C208</f>
        <v>0</v>
      </c>
      <c r="M10" s="87">
        <f>Dados!D208</f>
        <v>0</v>
      </c>
      <c r="N10" s="87">
        <f>Dados!E208</f>
        <v>0</v>
      </c>
    </row>
    <row r="11" spans="1:14" ht="12.75">
      <c r="A11" s="59" t="str">
        <f>Dados!A130</f>
        <v>Centro de Saude/Unidade Básica de Saúde</v>
      </c>
      <c r="B11" s="82">
        <f>Dados!B130</f>
        <v>1</v>
      </c>
      <c r="C11" s="82">
        <f>Dados!C130</f>
        <v>0</v>
      </c>
      <c r="D11" s="82">
        <f>Dados!D130</f>
        <v>0</v>
      </c>
      <c r="E11" s="82">
        <f>Dados!E130</f>
        <v>0</v>
      </c>
      <c r="F11" s="82">
        <f>Dados!G130</f>
        <v>1</v>
      </c>
      <c r="G11" s="82"/>
      <c r="H11" s="175" t="s">
        <v>554</v>
      </c>
      <c r="I11" s="175"/>
      <c r="J11" s="175"/>
      <c r="K11" s="87">
        <f>Dados!B218</f>
        <v>0</v>
      </c>
      <c r="L11" s="87">
        <f>Dados!C218</f>
        <v>0</v>
      </c>
      <c r="M11" s="87">
        <f>Dados!D218</f>
        <v>0</v>
      </c>
      <c r="N11" s="87">
        <f>Dados!E218</f>
        <v>0</v>
      </c>
    </row>
    <row r="12" spans="1:14" ht="12.75">
      <c r="A12" s="59" t="str">
        <f>Dados!A131</f>
        <v>Clinica Especializada/Ambulatório Especializado</v>
      </c>
      <c r="B12" s="82">
        <f>Dados!B131</f>
        <v>0</v>
      </c>
      <c r="C12" s="82">
        <f>Dados!C131</f>
        <v>1</v>
      </c>
      <c r="D12" s="82">
        <f>Dados!D131</f>
        <v>0</v>
      </c>
      <c r="E12" s="82">
        <f>Dados!E131</f>
        <v>0</v>
      </c>
      <c r="F12" s="82">
        <f>Dados!G131</f>
        <v>1</v>
      </c>
      <c r="G12" s="82"/>
      <c r="H12" s="175" t="s">
        <v>555</v>
      </c>
      <c r="I12" s="175"/>
      <c r="J12" s="175"/>
      <c r="K12" s="87">
        <f>Dados!B228</f>
        <v>1</v>
      </c>
      <c r="L12" s="87"/>
      <c r="M12" s="87"/>
      <c r="N12" s="87"/>
    </row>
    <row r="13" spans="1:14" ht="13.5" thickBot="1">
      <c r="A13" s="59" t="str">
        <f>Dados!A132</f>
        <v>Consultório Isolado</v>
      </c>
      <c r="B13" s="82">
        <f>Dados!B132</f>
        <v>0</v>
      </c>
      <c r="C13" s="82">
        <f>Dados!C132</f>
        <v>0</v>
      </c>
      <c r="D13" s="82">
        <f>Dados!D132</f>
        <v>0</v>
      </c>
      <c r="E13" s="82">
        <f>Dados!E132</f>
        <v>0</v>
      </c>
      <c r="F13" s="82">
        <f>Dados!G132</f>
        <v>0</v>
      </c>
      <c r="G13" s="82"/>
      <c r="H13" s="79" t="s">
        <v>553</v>
      </c>
      <c r="I13" s="79"/>
      <c r="J13" s="79"/>
      <c r="K13" s="138">
        <f>Dados!B238</f>
        <v>0</v>
      </c>
      <c r="L13" s="138">
        <f>Dados!C238</f>
        <v>0</v>
      </c>
      <c r="M13" s="138">
        <f>Dados!D238</f>
        <v>0</v>
      </c>
      <c r="N13" s="138">
        <f>Dados!E238</f>
        <v>0</v>
      </c>
    </row>
    <row r="14" spans="1:8" ht="12.75">
      <c r="A14" s="59" t="str">
        <f>Dados!A133</f>
        <v>Cooperativa</v>
      </c>
      <c r="B14" s="82">
        <f>Dados!B133</f>
        <v>0</v>
      </c>
      <c r="C14" s="82">
        <f>Dados!C133</f>
        <v>0</v>
      </c>
      <c r="D14" s="82">
        <f>Dados!D133</f>
        <v>0</v>
      </c>
      <c r="E14" s="82">
        <f>Dados!E133</f>
        <v>0</v>
      </c>
      <c r="F14" s="82">
        <f>Dados!G133</f>
        <v>0</v>
      </c>
      <c r="G14" s="82"/>
      <c r="H14" s="59" t="s">
        <v>756</v>
      </c>
    </row>
    <row r="15" spans="1:8" ht="12.75">
      <c r="A15" s="59" t="str">
        <f>Dados!A134</f>
        <v>Farmácia Medic Excepcional e Prog Farmácia Popular</v>
      </c>
      <c r="B15" s="82">
        <f>Dados!B134</f>
        <v>0</v>
      </c>
      <c r="C15" s="82">
        <f>Dados!C134</f>
        <v>0</v>
      </c>
      <c r="D15" s="82">
        <f>Dados!D134</f>
        <v>0</v>
      </c>
      <c r="E15" s="82">
        <f>Dados!E134</f>
        <v>0</v>
      </c>
      <c r="F15" s="82">
        <f>Dados!G134</f>
        <v>0</v>
      </c>
      <c r="G15" s="82"/>
      <c r="H15"/>
    </row>
    <row r="16" spans="1:8" ht="12.75" customHeight="1" thickBot="1">
      <c r="A16" s="59" t="str">
        <f>Dados!A135</f>
        <v>Hospital Dia</v>
      </c>
      <c r="B16" s="82">
        <f>Dados!B135</f>
        <v>0</v>
      </c>
      <c r="C16" s="82">
        <f>Dados!C135</f>
        <v>0</v>
      </c>
      <c r="D16" s="82">
        <f>Dados!D135</f>
        <v>0</v>
      </c>
      <c r="E16" s="82">
        <f>Dados!E135</f>
        <v>0</v>
      </c>
      <c r="F16" s="82">
        <f>Dados!G135</f>
        <v>0</v>
      </c>
      <c r="G16" s="82"/>
      <c r="H16"/>
    </row>
    <row r="17" spans="1:12" ht="12.75">
      <c r="A17" s="59" t="str">
        <f>Dados!A136</f>
        <v>Hospital Especializado</v>
      </c>
      <c r="B17" s="82">
        <f>Dados!B136</f>
        <v>0</v>
      </c>
      <c r="C17" s="82">
        <f>Dados!C136</f>
        <v>0</v>
      </c>
      <c r="D17" s="82">
        <f>Dados!D136</f>
        <v>0</v>
      </c>
      <c r="E17" s="82">
        <f>Dados!E136</f>
        <v>0</v>
      </c>
      <c r="F17" s="82">
        <f>Dados!G136</f>
        <v>0</v>
      </c>
      <c r="G17" s="82"/>
      <c r="H17" s="169" t="s">
        <v>546</v>
      </c>
      <c r="I17" s="169"/>
      <c r="J17" s="169"/>
      <c r="K17" s="169"/>
      <c r="L17" s="169"/>
    </row>
    <row r="18" spans="1:12" ht="12.75">
      <c r="A18" s="59" t="str">
        <f>Dados!A137</f>
        <v>Hospital Geral</v>
      </c>
      <c r="B18" s="82">
        <f>Dados!B137</f>
        <v>0</v>
      </c>
      <c r="C18" s="82">
        <f>Dados!C137</f>
        <v>0</v>
      </c>
      <c r="D18" s="82">
        <f>Dados!D137</f>
        <v>0</v>
      </c>
      <c r="E18" s="82">
        <f>Dados!E137</f>
        <v>0</v>
      </c>
      <c r="F18" s="82">
        <f>Dados!G137</f>
        <v>0</v>
      </c>
      <c r="G18" s="82"/>
      <c r="H18" s="172" t="str">
        <f>Dados!A157</f>
        <v> Jul/2003</v>
      </c>
      <c r="I18" s="172"/>
      <c r="J18" s="172"/>
      <c r="K18" s="172"/>
      <c r="L18" s="172"/>
    </row>
    <row r="19" spans="1:12" ht="12.75" customHeight="1">
      <c r="A19" s="59" t="str">
        <f>Dados!A138</f>
        <v>Laboratório Central de Saúde Pública - LACEN</v>
      </c>
      <c r="B19" s="82">
        <f>Dados!B138</f>
        <v>0</v>
      </c>
      <c r="C19" s="82">
        <f>Dados!C138</f>
        <v>0</v>
      </c>
      <c r="D19" s="82">
        <f>Dados!D138</f>
        <v>0</v>
      </c>
      <c r="E19" s="82">
        <f>Dados!E138</f>
        <v>0</v>
      </c>
      <c r="F19" s="82">
        <f>Dados!G138</f>
        <v>0</v>
      </c>
      <c r="G19" s="82"/>
      <c r="H19" t="s">
        <v>537</v>
      </c>
      <c r="L19" s="41">
        <f>IF(POP2009=0,0,J49/POP2009*1000)</f>
        <v>0</v>
      </c>
    </row>
    <row r="20" spans="1:12" ht="12.75">
      <c r="A20" s="59" t="str">
        <f>Dados!A139</f>
        <v>Policlínica</v>
      </c>
      <c r="B20" s="82">
        <f>Dados!B139</f>
        <v>0</v>
      </c>
      <c r="C20" s="82">
        <f>Dados!C139</f>
        <v>0</v>
      </c>
      <c r="D20" s="82">
        <f>Dados!D139</f>
        <v>0</v>
      </c>
      <c r="E20" s="82">
        <f>Dados!E139</f>
        <v>0</v>
      </c>
      <c r="F20" s="82">
        <f>Dados!G139</f>
        <v>0</v>
      </c>
      <c r="G20" s="82"/>
      <c r="H20" s="25" t="s">
        <v>538</v>
      </c>
      <c r="I20" s="25"/>
      <c r="J20" s="25"/>
      <c r="K20" s="25"/>
      <c r="L20" s="134">
        <f>IF(POP2007=0,0,K49/POP2009*1000)</f>
        <v>0</v>
      </c>
    </row>
    <row r="21" spans="1:8" ht="12.75">
      <c r="A21" s="59" t="str">
        <f>Dados!A140</f>
        <v>Posto de Saúde</v>
      </c>
      <c r="B21" s="82">
        <f>Dados!B140</f>
        <v>0</v>
      </c>
      <c r="C21" s="82">
        <f>Dados!C140</f>
        <v>0</v>
      </c>
      <c r="D21" s="82">
        <f>Dados!D140</f>
        <v>0</v>
      </c>
      <c r="E21" s="82">
        <f>Dados!E140</f>
        <v>0</v>
      </c>
      <c r="F21" s="82">
        <f>Dados!G140</f>
        <v>0</v>
      </c>
      <c r="G21" s="82"/>
      <c r="H21" s="59" t="s">
        <v>756</v>
      </c>
    </row>
    <row r="22" spans="1:8" ht="12.75" customHeight="1">
      <c r="A22" s="59" t="str">
        <f>Dados!A141</f>
        <v>Pronto Socorro Especializado</v>
      </c>
      <c r="B22" s="82">
        <f>Dados!B141</f>
        <v>0</v>
      </c>
      <c r="C22" s="82">
        <f>Dados!C141</f>
        <v>0</v>
      </c>
      <c r="D22" s="82">
        <f>Dados!D141</f>
        <v>0</v>
      </c>
      <c r="E22" s="82">
        <f>Dados!E141</f>
        <v>0</v>
      </c>
      <c r="F22" s="82">
        <f>Dados!G141</f>
        <v>0</v>
      </c>
      <c r="G22" s="82"/>
      <c r="H22" t="s">
        <v>539</v>
      </c>
    </row>
    <row r="23" spans="1:8" ht="12.75">
      <c r="A23" s="59" t="str">
        <f>Dados!A142</f>
        <v>Pronto Socorro Geral</v>
      </c>
      <c r="B23" s="82">
        <f>Dados!B142</f>
        <v>0</v>
      </c>
      <c r="C23" s="82">
        <f>Dados!C142</f>
        <v>0</v>
      </c>
      <c r="D23" s="82">
        <f>Dados!D142</f>
        <v>0</v>
      </c>
      <c r="E23" s="82">
        <f>Dados!E142</f>
        <v>0</v>
      </c>
      <c r="F23" s="82">
        <f>Dados!G142</f>
        <v>0</v>
      </c>
      <c r="G23" s="82"/>
      <c r="H23"/>
    </row>
    <row r="24" spans="1:8" ht="12.75">
      <c r="A24" s="59" t="str">
        <f>Dados!A143</f>
        <v>Secretaria de Saúde</v>
      </c>
      <c r="B24" s="82">
        <f>Dados!B143</f>
        <v>1</v>
      </c>
      <c r="C24" s="82">
        <f>Dados!C143</f>
        <v>0</v>
      </c>
      <c r="D24" s="82">
        <f>Dados!D143</f>
        <v>0</v>
      </c>
      <c r="E24" s="82">
        <f>Dados!E143</f>
        <v>0</v>
      </c>
      <c r="F24" s="82">
        <f>Dados!G143</f>
        <v>1</v>
      </c>
      <c r="G24" s="82"/>
      <c r="H24"/>
    </row>
    <row r="25" spans="1:8" ht="12.75">
      <c r="A25" s="59" t="str">
        <f>Dados!A144</f>
        <v>Unid Mista - atend 24h: atenção básica, intern/urg</v>
      </c>
      <c r="B25" s="82">
        <f>Dados!B144</f>
        <v>0</v>
      </c>
      <c r="C25" s="82">
        <f>Dados!C144</f>
        <v>0</v>
      </c>
      <c r="D25" s="82">
        <f>Dados!D144</f>
        <v>0</v>
      </c>
      <c r="E25" s="82">
        <f>Dados!E144</f>
        <v>0</v>
      </c>
      <c r="F25" s="82">
        <f>Dados!G144</f>
        <v>0</v>
      </c>
      <c r="G25" s="82"/>
      <c r="H25"/>
    </row>
    <row r="26" spans="1:8" ht="12.75">
      <c r="A26" s="59" t="str">
        <f>Dados!A145</f>
        <v>Unidade de Atenção à Saúde Indígena</v>
      </c>
      <c r="B26" s="82">
        <f>Dados!B145</f>
        <v>0</v>
      </c>
      <c r="C26" s="82">
        <f>Dados!C145</f>
        <v>0</v>
      </c>
      <c r="D26" s="82">
        <f>Dados!D145</f>
        <v>0</v>
      </c>
      <c r="E26" s="82">
        <f>Dados!E145</f>
        <v>0</v>
      </c>
      <c r="F26" s="82">
        <f>Dados!G145</f>
        <v>0</v>
      </c>
      <c r="G26" s="82"/>
      <c r="H26"/>
    </row>
    <row r="27" spans="1:8" ht="12.75">
      <c r="A27" s="59" t="str">
        <f>Dados!A146</f>
        <v>Unidade de Serviço de Apoio de Diagnose e Terapia</v>
      </c>
      <c r="B27" s="82">
        <f>Dados!B146</f>
        <v>0</v>
      </c>
      <c r="C27" s="82">
        <f>Dados!C146</f>
        <v>0</v>
      </c>
      <c r="D27" s="82">
        <f>Dados!D146</f>
        <v>0</v>
      </c>
      <c r="E27" s="82">
        <f>Dados!E146</f>
        <v>0</v>
      </c>
      <c r="F27" s="82">
        <f>Dados!G146</f>
        <v>0</v>
      </c>
      <c r="G27" s="82"/>
      <c r="H27"/>
    </row>
    <row r="28" spans="1:8" ht="12.75">
      <c r="A28" s="59" t="str">
        <f>Dados!A147</f>
        <v>Unidade de Vigilância em Saúde</v>
      </c>
      <c r="B28" s="82">
        <f>Dados!B147</f>
        <v>1</v>
      </c>
      <c r="C28" s="82">
        <f>Dados!C147</f>
        <v>0</v>
      </c>
      <c r="D28" s="82">
        <f>Dados!D147</f>
        <v>0</v>
      </c>
      <c r="E28" s="82">
        <f>Dados!E147</f>
        <v>0</v>
      </c>
      <c r="F28" s="82">
        <f>Dados!G147</f>
        <v>1</v>
      </c>
      <c r="G28" s="82"/>
      <c r="H28"/>
    </row>
    <row r="29" spans="1:7" ht="12.75">
      <c r="A29" s="59" t="str">
        <f>Dados!A148</f>
        <v>Unidade Móvel Fluvial</v>
      </c>
      <c r="B29" s="82">
        <f>Dados!B148</f>
        <v>0</v>
      </c>
      <c r="C29" s="82">
        <f>Dados!C148</f>
        <v>0</v>
      </c>
      <c r="D29" s="82">
        <f>Dados!D148</f>
        <v>0</v>
      </c>
      <c r="E29" s="82">
        <f>Dados!E148</f>
        <v>0</v>
      </c>
      <c r="F29" s="82">
        <f>Dados!G148</f>
        <v>0</v>
      </c>
      <c r="G29" s="82"/>
    </row>
    <row r="30" spans="1:14" ht="12.75">
      <c r="A30" s="59" t="str">
        <f>Dados!A149</f>
        <v>Unidade Móvel Pré Hospitalar - Urgência/Emergência</v>
      </c>
      <c r="B30" s="82">
        <f>Dados!B149</f>
        <v>0</v>
      </c>
      <c r="C30" s="82">
        <f>Dados!C149</f>
        <v>0</v>
      </c>
      <c r="D30" s="82">
        <f>Dados!D149</f>
        <v>0</v>
      </c>
      <c r="E30" s="82">
        <f>Dados!E149</f>
        <v>0</v>
      </c>
      <c r="F30" s="82">
        <f>Dados!G149</f>
        <v>0</v>
      </c>
      <c r="G30" s="82"/>
      <c r="M30" s="137"/>
      <c r="N30" s="137"/>
    </row>
    <row r="31" spans="1:7" ht="12.75">
      <c r="A31" s="59" t="str">
        <f>Dados!A150</f>
        <v>Unidade Móvel Terrestre</v>
      </c>
      <c r="B31" s="82">
        <f>Dados!B150</f>
        <v>0</v>
      </c>
      <c r="C31" s="82">
        <f>Dados!C150</f>
        <v>0</v>
      </c>
      <c r="D31" s="82">
        <f>Dados!D150</f>
        <v>0</v>
      </c>
      <c r="E31" s="82">
        <f>Dados!E150</f>
        <v>0</v>
      </c>
      <c r="F31" s="82">
        <f>Dados!G150</f>
        <v>0</v>
      </c>
      <c r="G31" s="82"/>
    </row>
    <row r="32" spans="1:7" ht="12.75">
      <c r="A32" s="59" t="str">
        <f>Dados!A151</f>
        <v>Tipo de estabelecimento não informado</v>
      </c>
      <c r="B32" s="82">
        <f>Dados!B151</f>
        <v>0</v>
      </c>
      <c r="C32" s="82">
        <f>Dados!C151</f>
        <v>0</v>
      </c>
      <c r="D32" s="82">
        <f>Dados!D151</f>
        <v>0</v>
      </c>
      <c r="E32" s="82">
        <f>Dados!E151</f>
        <v>0</v>
      </c>
      <c r="F32" s="82">
        <f>Dados!G151</f>
        <v>0</v>
      </c>
      <c r="G32" s="82"/>
    </row>
    <row r="33" spans="1:7" ht="13.5" thickBot="1">
      <c r="A33" s="79" t="str">
        <f>Dados!A152</f>
        <v>Total</v>
      </c>
      <c r="B33" s="81">
        <f>Dados!B152</f>
        <v>3</v>
      </c>
      <c r="C33" s="81">
        <f>Dados!C152</f>
        <v>1</v>
      </c>
      <c r="D33" s="81">
        <f>Dados!D152</f>
        <v>0</v>
      </c>
      <c r="E33" s="81">
        <f>Dados!E152</f>
        <v>0</v>
      </c>
      <c r="F33" s="81">
        <f>Dados!G152</f>
        <v>4</v>
      </c>
      <c r="G33" s="82"/>
    </row>
    <row r="34" spans="1:7" ht="12.75">
      <c r="A34" s="59" t="s">
        <v>756</v>
      </c>
      <c r="B34" s="82"/>
      <c r="C34" s="82"/>
      <c r="D34" s="82"/>
      <c r="E34" s="82"/>
      <c r="F34" s="82"/>
      <c r="G34" s="82"/>
    </row>
    <row r="35" spans="1:7" ht="12.75">
      <c r="A35" s="59" t="s">
        <v>533</v>
      </c>
      <c r="B35" s="82"/>
      <c r="C35" s="82"/>
      <c r="D35" s="82"/>
      <c r="E35" s="82"/>
      <c r="F35" s="82"/>
      <c r="G35" s="82"/>
    </row>
    <row r="36" ht="12.75">
      <c r="H36"/>
    </row>
    <row r="38" ht="13.5" thickBot="1"/>
    <row r="39" spans="1:13" ht="12.75">
      <c r="A39" s="169" t="s">
        <v>545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45"/>
      <c r="M39" s="45"/>
    </row>
    <row r="40" spans="1:13" ht="12.75">
      <c r="A40" s="174" t="str">
        <f>Dados!A157</f>
        <v> Jul/2003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37"/>
      <c r="M40" s="137"/>
    </row>
    <row r="41" spans="1:12" ht="12.75">
      <c r="A41" s="173" t="str">
        <f>Dados!A158</f>
        <v>Especialidade</v>
      </c>
      <c r="B41" s="170" t="str">
        <f>Dados!B158</f>
        <v>Público</v>
      </c>
      <c r="C41" s="170"/>
      <c r="D41" s="170" t="str">
        <f>Dados!C158</f>
        <v>Filantrópico</v>
      </c>
      <c r="E41" s="170"/>
      <c r="F41" s="170" t="str">
        <f>Dados!D158</f>
        <v>Privado</v>
      </c>
      <c r="G41" s="170"/>
      <c r="H41" s="170" t="str">
        <f>Dados!E158</f>
        <v>Sindicato</v>
      </c>
      <c r="I41" s="170"/>
      <c r="J41" s="170" t="str">
        <f>Dados!G158</f>
        <v>Total</v>
      </c>
      <c r="K41" s="171"/>
      <c r="L41" s="16"/>
    </row>
    <row r="42" spans="1:11" s="133" customFormat="1" ht="12.75">
      <c r="A42" s="173"/>
      <c r="B42" s="93" t="s">
        <v>597</v>
      </c>
      <c r="C42" s="93" t="s">
        <v>536</v>
      </c>
      <c r="D42" s="93" t="s">
        <v>597</v>
      </c>
      <c r="E42" s="93" t="s">
        <v>536</v>
      </c>
      <c r="F42" s="93" t="s">
        <v>597</v>
      </c>
      <c r="G42" s="93" t="s">
        <v>536</v>
      </c>
      <c r="H42" s="93" t="s">
        <v>597</v>
      </c>
      <c r="I42" s="93" t="s">
        <v>536</v>
      </c>
      <c r="J42" s="93" t="s">
        <v>597</v>
      </c>
      <c r="K42" s="94" t="s">
        <v>536</v>
      </c>
    </row>
    <row r="43" spans="1:11" ht="12.75">
      <c r="A43" s="59" t="str">
        <f>Dados!A159</f>
        <v>Cirúrgicos</v>
      </c>
      <c r="B43" s="82">
        <f>Dados!B159</f>
        <v>0</v>
      </c>
      <c r="C43" s="82">
        <f>Dados!B171</f>
        <v>0</v>
      </c>
      <c r="D43" s="82">
        <f>Dados!C159</f>
        <v>0</v>
      </c>
      <c r="E43" s="82">
        <f>Dados!C171</f>
        <v>0</v>
      </c>
      <c r="F43" s="82">
        <f>Dados!D159</f>
        <v>0</v>
      </c>
      <c r="G43" s="82">
        <f>Dados!D171</f>
        <v>0</v>
      </c>
      <c r="H43" s="82">
        <f>Dados!E159</f>
        <v>0</v>
      </c>
      <c r="I43" s="82">
        <f>Dados!E171</f>
        <v>0</v>
      </c>
      <c r="J43" s="82">
        <f>Dados!G159</f>
        <v>0</v>
      </c>
      <c r="K43" s="82">
        <f>Dados!G171</f>
        <v>0</v>
      </c>
    </row>
    <row r="44" spans="1:11" ht="12.75">
      <c r="A44" s="59" t="str">
        <f>Dados!A160</f>
        <v>Clínicos</v>
      </c>
      <c r="B44" s="82">
        <f>Dados!B160</f>
        <v>0</v>
      </c>
      <c r="C44" s="82">
        <f>Dados!B172</f>
        <v>0</v>
      </c>
      <c r="D44" s="82">
        <f>Dados!C160</f>
        <v>0</v>
      </c>
      <c r="E44" s="82">
        <f>Dados!C172</f>
        <v>0</v>
      </c>
      <c r="F44" s="82">
        <f>Dados!D160</f>
        <v>0</v>
      </c>
      <c r="G44" s="82">
        <f>Dados!D172</f>
        <v>0</v>
      </c>
      <c r="H44" s="82">
        <f>Dados!E160</f>
        <v>0</v>
      </c>
      <c r="I44" s="82">
        <f>Dados!E172</f>
        <v>0</v>
      </c>
      <c r="J44" s="82">
        <f>Dados!G160</f>
        <v>0</v>
      </c>
      <c r="K44" s="82">
        <f>Dados!G172</f>
        <v>0</v>
      </c>
    </row>
    <row r="45" spans="1:11" ht="12.75">
      <c r="A45" s="59" t="str">
        <f>Dados!A161</f>
        <v>Obstétrico</v>
      </c>
      <c r="B45" s="82">
        <f>Dados!B161</f>
        <v>0</v>
      </c>
      <c r="C45" s="82">
        <f>Dados!B173</f>
        <v>0</v>
      </c>
      <c r="D45" s="82">
        <f>Dados!C161</f>
        <v>0</v>
      </c>
      <c r="E45" s="82">
        <f>Dados!C173</f>
        <v>0</v>
      </c>
      <c r="F45" s="82">
        <f>Dados!D161</f>
        <v>0</v>
      </c>
      <c r="G45" s="82">
        <f>Dados!D173</f>
        <v>0</v>
      </c>
      <c r="H45" s="82">
        <f>Dados!E161</f>
        <v>0</v>
      </c>
      <c r="I45" s="82">
        <f>Dados!E173</f>
        <v>0</v>
      </c>
      <c r="J45" s="82">
        <f>Dados!G161</f>
        <v>0</v>
      </c>
      <c r="K45" s="82">
        <f>Dados!G173</f>
        <v>0</v>
      </c>
    </row>
    <row r="46" spans="1:11" ht="12.75">
      <c r="A46" s="59" t="str">
        <f>Dados!A162</f>
        <v>Pediátrico</v>
      </c>
      <c r="B46" s="82">
        <f>Dados!B162</f>
        <v>0</v>
      </c>
      <c r="C46" s="82">
        <f>Dados!B174</f>
        <v>0</v>
      </c>
      <c r="D46" s="82">
        <f>Dados!C162</f>
        <v>0</v>
      </c>
      <c r="E46" s="82">
        <f>Dados!C174</f>
        <v>0</v>
      </c>
      <c r="F46" s="82">
        <f>Dados!D162</f>
        <v>0</v>
      </c>
      <c r="G46" s="82">
        <f>Dados!D174</f>
        <v>0</v>
      </c>
      <c r="H46" s="82">
        <f>Dados!E162</f>
        <v>0</v>
      </c>
      <c r="I46" s="82">
        <f>Dados!E174</f>
        <v>0</v>
      </c>
      <c r="J46" s="82">
        <f>Dados!G162</f>
        <v>0</v>
      </c>
      <c r="K46" s="82">
        <f>Dados!G174</f>
        <v>0</v>
      </c>
    </row>
    <row r="47" spans="1:11" ht="12.75">
      <c r="A47" s="59" t="str">
        <f>Dados!A163</f>
        <v>Outras Especialidades</v>
      </c>
      <c r="B47" s="82">
        <f>Dados!B163</f>
        <v>0</v>
      </c>
      <c r="C47" s="82">
        <f>Dados!B175</f>
        <v>0</v>
      </c>
      <c r="D47" s="82">
        <f>Dados!C163</f>
        <v>0</v>
      </c>
      <c r="E47" s="82">
        <f>Dados!C175</f>
        <v>0</v>
      </c>
      <c r="F47" s="82">
        <f>Dados!D163</f>
        <v>0</v>
      </c>
      <c r="G47" s="82">
        <f>Dados!D175</f>
        <v>0</v>
      </c>
      <c r="H47" s="82">
        <f>Dados!E163</f>
        <v>0</v>
      </c>
      <c r="I47" s="82">
        <f>Dados!E175</f>
        <v>0</v>
      </c>
      <c r="J47" s="82">
        <f>Dados!G163</f>
        <v>0</v>
      </c>
      <c r="K47" s="82">
        <f>Dados!G175</f>
        <v>0</v>
      </c>
    </row>
    <row r="48" spans="1:11" ht="12.75">
      <c r="A48" s="59" t="str">
        <f>Dados!A164</f>
        <v>Hospital/DIA</v>
      </c>
      <c r="B48" s="82">
        <f>Dados!B164</f>
        <v>0</v>
      </c>
      <c r="C48" s="82">
        <f>Dados!B176</f>
        <v>0</v>
      </c>
      <c r="D48" s="82">
        <f>Dados!C164</f>
        <v>0</v>
      </c>
      <c r="E48" s="82">
        <f>Dados!C176</f>
        <v>0</v>
      </c>
      <c r="F48" s="82">
        <f>Dados!D164</f>
        <v>0</v>
      </c>
      <c r="G48" s="82">
        <f>Dados!D176</f>
        <v>0</v>
      </c>
      <c r="H48" s="82">
        <f>Dados!E164</f>
        <v>0</v>
      </c>
      <c r="I48" s="82">
        <f>Dados!E176</f>
        <v>0</v>
      </c>
      <c r="J48" s="82">
        <f>Dados!G164</f>
        <v>0</v>
      </c>
      <c r="K48" s="82">
        <f>Dados!G176</f>
        <v>0</v>
      </c>
    </row>
    <row r="49" spans="1:11" ht="13.5" thickBot="1">
      <c r="A49" s="79" t="str">
        <f>Dados!A165</f>
        <v>Total</v>
      </c>
      <c r="B49" s="81">
        <f>Dados!B165</f>
        <v>0</v>
      </c>
      <c r="C49" s="81">
        <f>Dados!B177</f>
        <v>0</v>
      </c>
      <c r="D49" s="81">
        <f>Dados!C165</f>
        <v>0</v>
      </c>
      <c r="E49" s="81">
        <f>Dados!C177</f>
        <v>0</v>
      </c>
      <c r="F49" s="81">
        <f>Dados!D165</f>
        <v>0</v>
      </c>
      <c r="G49" s="81">
        <f>Dados!D177</f>
        <v>0</v>
      </c>
      <c r="H49" s="81">
        <f>Dados!E165</f>
        <v>0</v>
      </c>
      <c r="I49" s="81">
        <f>Dados!E177</f>
        <v>0</v>
      </c>
      <c r="J49" s="81">
        <f>Dados!G165</f>
        <v>0</v>
      </c>
      <c r="K49" s="81">
        <f>Dados!G177</f>
        <v>0</v>
      </c>
    </row>
    <row r="50" ht="12.75">
      <c r="A50" s="59" t="s">
        <v>756</v>
      </c>
    </row>
    <row r="51" ht="13.5" thickBot="1"/>
    <row r="52" spans="1:11" ht="12.75">
      <c r="A52" s="169" t="s">
        <v>642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74" t="str">
        <f>Dados!I157</f>
        <v> Jul/2003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>
      <c r="A54" s="173" t="str">
        <f>Dados!A171</f>
        <v>Cirúrgicos</v>
      </c>
      <c r="B54" s="170" t="str">
        <f>Dados!J158</f>
        <v>Público</v>
      </c>
      <c r="C54" s="170"/>
      <c r="D54" s="170" t="str">
        <f>Dados!K158</f>
        <v>Filantropico</v>
      </c>
      <c r="E54" s="170"/>
      <c r="F54" s="170" t="str">
        <f>Dados!L158</f>
        <v>Privado</v>
      </c>
      <c r="G54" s="170"/>
      <c r="H54" s="170" t="str">
        <f>Dados!M158</f>
        <v>Sindicato</v>
      </c>
      <c r="I54" s="170"/>
      <c r="J54" s="170" t="str">
        <f>Dados!O158</f>
        <v>Total</v>
      </c>
      <c r="K54" s="171"/>
    </row>
    <row r="55" spans="1:11" ht="12.75">
      <c r="A55" s="173"/>
      <c r="B55" s="93" t="s">
        <v>597</v>
      </c>
      <c r="C55" s="93" t="s">
        <v>536</v>
      </c>
      <c r="D55" s="93" t="s">
        <v>597</v>
      </c>
      <c r="E55" s="93" t="s">
        <v>536</v>
      </c>
      <c r="F55" s="93" t="s">
        <v>597</v>
      </c>
      <c r="G55" s="93" t="s">
        <v>536</v>
      </c>
      <c r="H55" s="93" t="s">
        <v>597</v>
      </c>
      <c r="I55" s="93" t="s">
        <v>536</v>
      </c>
      <c r="J55" s="93" t="s">
        <v>597</v>
      </c>
      <c r="K55" s="94" t="s">
        <v>536</v>
      </c>
    </row>
    <row r="56" spans="1:11" ht="12.75">
      <c r="A56" s="59" t="str">
        <f>Dados!I162</f>
        <v>Unidade intermediária</v>
      </c>
      <c r="B56" s="82">
        <f>Dados!J162</f>
        <v>1179</v>
      </c>
      <c r="C56" s="82">
        <f>Dados!R162</f>
        <v>1179</v>
      </c>
      <c r="D56" s="82">
        <f>Dados!K162</f>
        <v>666</v>
      </c>
      <c r="E56" s="82">
        <f>Dados!S162</f>
        <v>666</v>
      </c>
      <c r="F56" s="82">
        <f>Dados!L162</f>
        <v>948</v>
      </c>
      <c r="G56" s="82">
        <f>Dados!T162</f>
        <v>948</v>
      </c>
      <c r="H56" s="82">
        <f>Dados!M162</f>
        <v>2</v>
      </c>
      <c r="I56" s="82">
        <f>Dados!U162</f>
        <v>2</v>
      </c>
      <c r="J56" s="82">
        <f>Dados!O162</f>
        <v>2795</v>
      </c>
      <c r="K56" s="82">
        <f>Dados!W162</f>
        <v>2795</v>
      </c>
    </row>
    <row r="57" spans="1:11" ht="12.75">
      <c r="A57" s="59" t="str">
        <f>Dados!I163</f>
        <v>Unidade intermediária neonatal</v>
      </c>
      <c r="B57" s="82">
        <f>Dados!J163</f>
        <v>2540</v>
      </c>
      <c r="C57" s="82">
        <f>Dados!R163</f>
        <v>2540</v>
      </c>
      <c r="D57" s="82">
        <f>Dados!K163</f>
        <v>943</v>
      </c>
      <c r="E57" s="82">
        <f>Dados!S163</f>
        <v>943</v>
      </c>
      <c r="F57" s="82">
        <f>Dados!L163</f>
        <v>778</v>
      </c>
      <c r="G57" s="82">
        <f>Dados!T163</f>
        <v>778</v>
      </c>
      <c r="H57" s="82">
        <f>Dados!M163</f>
        <v>0</v>
      </c>
      <c r="I57" s="82">
        <f>Dados!U163</f>
        <v>0</v>
      </c>
      <c r="J57" s="82">
        <f>Dados!O163</f>
        <v>4261</v>
      </c>
      <c r="K57" s="82">
        <f>Dados!W163</f>
        <v>4261</v>
      </c>
    </row>
    <row r="58" spans="1:11" ht="12.75">
      <c r="A58" s="59" t="str">
        <f>Dados!I164</f>
        <v>Unidade isolamento</v>
      </c>
      <c r="B58" s="82">
        <f>Dados!J164</f>
        <v>1889</v>
      </c>
      <c r="C58" s="82">
        <f>Dados!R164</f>
        <v>1889</v>
      </c>
      <c r="D58" s="82">
        <f>Dados!K164</f>
        <v>914</v>
      </c>
      <c r="E58" s="82">
        <f>Dados!S164</f>
        <v>914</v>
      </c>
      <c r="F58" s="82">
        <f>Dados!L164</f>
        <v>1081</v>
      </c>
      <c r="G58" s="82">
        <f>Dados!T164</f>
        <v>1081</v>
      </c>
      <c r="H58" s="82">
        <f>Dados!M164</f>
        <v>1</v>
      </c>
      <c r="I58" s="82">
        <f>Dados!U164</f>
        <v>1</v>
      </c>
      <c r="J58" s="82">
        <f>Dados!O164</f>
        <v>3885</v>
      </c>
      <c r="K58" s="82">
        <f>Dados!W164</f>
        <v>3885</v>
      </c>
    </row>
    <row r="59" spans="1:11" ht="12.75">
      <c r="A59" s="59" t="str">
        <f>Dados!I165</f>
        <v>UTI adulto I</v>
      </c>
      <c r="B59" s="82">
        <f>Dados!J165</f>
        <v>1346</v>
      </c>
      <c r="C59" s="82">
        <f>Dados!R165</f>
        <v>1346</v>
      </c>
      <c r="D59" s="82">
        <f>Dados!K165</f>
        <v>1521</v>
      </c>
      <c r="E59" s="82">
        <f>Dados!S165</f>
        <v>1521</v>
      </c>
      <c r="F59" s="82">
        <f>Dados!L165</f>
        <v>5925</v>
      </c>
      <c r="G59" s="82">
        <f>Dados!T165</f>
        <v>5925</v>
      </c>
      <c r="H59" s="82">
        <f>Dados!M165</f>
        <v>0</v>
      </c>
      <c r="I59" s="82">
        <f>Dados!U165</f>
        <v>0</v>
      </c>
      <c r="J59" s="82">
        <f>Dados!O165</f>
        <v>8792</v>
      </c>
      <c r="K59" s="82">
        <f>Dados!W165</f>
        <v>8792</v>
      </c>
    </row>
    <row r="60" spans="1:11" ht="12.75">
      <c r="A60" s="59" t="str">
        <f>Dados!I166</f>
        <v>UTI adulto II</v>
      </c>
      <c r="B60" s="82">
        <f>Dados!J166</f>
        <v>3575</v>
      </c>
      <c r="C60" s="82">
        <f>Dados!R166</f>
        <v>3575</v>
      </c>
      <c r="D60" s="82">
        <f>Dados!K166</f>
        <v>3585</v>
      </c>
      <c r="E60" s="82">
        <f>Dados!S166</f>
        <v>3585</v>
      </c>
      <c r="F60" s="82">
        <f>Dados!L166</f>
        <v>2212</v>
      </c>
      <c r="G60" s="82">
        <f>Dados!T166</f>
        <v>2212</v>
      </c>
      <c r="H60" s="82">
        <f>Dados!M166</f>
        <v>0</v>
      </c>
      <c r="I60" s="82">
        <f>Dados!U166</f>
        <v>0</v>
      </c>
      <c r="J60" s="82">
        <f>Dados!O166</f>
        <v>9372</v>
      </c>
      <c r="K60" s="82">
        <f>Dados!W166</f>
        <v>9372</v>
      </c>
    </row>
    <row r="61" spans="1:11" ht="12.75">
      <c r="A61" s="59" t="str">
        <f>Dados!I167</f>
        <v>UTI adulto III</v>
      </c>
      <c r="B61" s="82">
        <f>Dados!J167</f>
        <v>829</v>
      </c>
      <c r="C61" s="82">
        <f>Dados!R167</f>
        <v>829</v>
      </c>
      <c r="D61" s="82">
        <f>Dados!K167</f>
        <v>1106</v>
      </c>
      <c r="E61" s="82">
        <f>Dados!S167</f>
        <v>1106</v>
      </c>
      <c r="F61" s="82">
        <f>Dados!L167</f>
        <v>491</v>
      </c>
      <c r="G61" s="82">
        <f>Dados!T167</f>
        <v>491</v>
      </c>
      <c r="H61" s="82">
        <f>Dados!M167</f>
        <v>0</v>
      </c>
      <c r="I61" s="82">
        <f>Dados!U167</f>
        <v>0</v>
      </c>
      <c r="J61" s="82">
        <f>Dados!O167</f>
        <v>2426</v>
      </c>
      <c r="K61" s="82">
        <f>Dados!W167</f>
        <v>2426</v>
      </c>
    </row>
    <row r="62" spans="1:11" ht="12.75">
      <c r="A62" s="59" t="str">
        <f>Dados!I168</f>
        <v>UTI infantil I</v>
      </c>
      <c r="B62" s="82">
        <f>Dados!J168</f>
        <v>398</v>
      </c>
      <c r="C62" s="82">
        <f>Dados!R168</f>
        <v>398</v>
      </c>
      <c r="D62" s="82">
        <f>Dados!K168</f>
        <v>150</v>
      </c>
      <c r="E62" s="82">
        <f>Dados!S168</f>
        <v>150</v>
      </c>
      <c r="F62" s="82">
        <f>Dados!L168</f>
        <v>989</v>
      </c>
      <c r="G62" s="82">
        <f>Dados!T168</f>
        <v>989</v>
      </c>
      <c r="H62" s="82">
        <f>Dados!M168</f>
        <v>0</v>
      </c>
      <c r="I62" s="82">
        <f>Dados!U168</f>
        <v>0</v>
      </c>
      <c r="J62" s="82">
        <f>Dados!O168</f>
        <v>1537</v>
      </c>
      <c r="K62" s="82">
        <f>Dados!W168</f>
        <v>1537</v>
      </c>
    </row>
    <row r="63" spans="1:11" ht="12.75">
      <c r="A63" s="59" t="str">
        <f>Dados!I169</f>
        <v>UTI infantil II</v>
      </c>
      <c r="B63" s="82">
        <f>Dados!J169</f>
        <v>899</v>
      </c>
      <c r="C63" s="82">
        <f>Dados!R169</f>
        <v>899</v>
      </c>
      <c r="D63" s="82">
        <f>Dados!K169</f>
        <v>435</v>
      </c>
      <c r="E63" s="82">
        <f>Dados!S169</f>
        <v>435</v>
      </c>
      <c r="F63" s="82">
        <f>Dados!L169</f>
        <v>323</v>
      </c>
      <c r="G63" s="82">
        <f>Dados!T169</f>
        <v>323</v>
      </c>
      <c r="H63" s="82">
        <f>Dados!M169</f>
        <v>0</v>
      </c>
      <c r="I63" s="82">
        <f>Dados!U169</f>
        <v>0</v>
      </c>
      <c r="J63" s="82">
        <f>Dados!O169</f>
        <v>1657</v>
      </c>
      <c r="K63" s="82">
        <f>Dados!W169</f>
        <v>1657</v>
      </c>
    </row>
    <row r="64" spans="1:11" ht="12.75">
      <c r="A64" s="59" t="str">
        <f>Dados!I170</f>
        <v>UTI infantil III</v>
      </c>
      <c r="B64" s="82">
        <f>Dados!J170</f>
        <v>238</v>
      </c>
      <c r="C64" s="82">
        <f>Dados!R170</f>
        <v>238</v>
      </c>
      <c r="D64" s="82">
        <f>Dados!K170</f>
        <v>272</v>
      </c>
      <c r="E64" s="82">
        <f>Dados!S170</f>
        <v>272</v>
      </c>
      <c r="F64" s="82">
        <f>Dados!L170</f>
        <v>116</v>
      </c>
      <c r="G64" s="82">
        <f>Dados!T170</f>
        <v>116</v>
      </c>
      <c r="H64" s="82">
        <f>Dados!M170</f>
        <v>0</v>
      </c>
      <c r="I64" s="82">
        <f>Dados!U170</f>
        <v>0</v>
      </c>
      <c r="J64" s="82">
        <f>Dados!O170</f>
        <v>626</v>
      </c>
      <c r="K64" s="82">
        <f>Dados!W170</f>
        <v>626</v>
      </c>
    </row>
    <row r="65" spans="1:11" ht="12.75">
      <c r="A65" s="59" t="str">
        <f>Dados!I171</f>
        <v>UTI neonatal I</v>
      </c>
      <c r="B65" s="82">
        <f>Dados!J171</f>
        <v>564</v>
      </c>
      <c r="C65" s="82">
        <f>Dados!R171</f>
        <v>564</v>
      </c>
      <c r="D65" s="82">
        <f>Dados!K171</f>
        <v>369</v>
      </c>
      <c r="E65" s="82">
        <f>Dados!S171</f>
        <v>369</v>
      </c>
      <c r="F65" s="82">
        <f>Dados!L171</f>
        <v>1987</v>
      </c>
      <c r="G65" s="82">
        <f>Dados!T171</f>
        <v>1987</v>
      </c>
      <c r="H65" s="82">
        <f>Dados!M171</f>
        <v>0</v>
      </c>
      <c r="I65" s="82">
        <f>Dados!U171</f>
        <v>0</v>
      </c>
      <c r="J65" s="82">
        <f>Dados!O171</f>
        <v>2920</v>
      </c>
      <c r="K65" s="82">
        <f>Dados!W171</f>
        <v>2920</v>
      </c>
    </row>
    <row r="66" spans="1:11" ht="12.75">
      <c r="A66" s="59" t="str">
        <f>Dados!I172</f>
        <v>UTI neonatal II</v>
      </c>
      <c r="B66" s="82">
        <f>Dados!J172</f>
        <v>1750</v>
      </c>
      <c r="C66" s="82">
        <f>Dados!R172</f>
        <v>1750</v>
      </c>
      <c r="D66" s="82">
        <f>Dados!K172</f>
        <v>1113</v>
      </c>
      <c r="E66" s="82">
        <f>Dados!S172</f>
        <v>1113</v>
      </c>
      <c r="F66" s="82">
        <f>Dados!L172</f>
        <v>578</v>
      </c>
      <c r="G66" s="82">
        <f>Dados!T172</f>
        <v>578</v>
      </c>
      <c r="H66" s="82">
        <f>Dados!M172</f>
        <v>0</v>
      </c>
      <c r="I66" s="82">
        <f>Dados!U172</f>
        <v>0</v>
      </c>
      <c r="J66" s="82">
        <f>Dados!O172</f>
        <v>3441</v>
      </c>
      <c r="K66" s="82">
        <f>Dados!W172</f>
        <v>3441</v>
      </c>
    </row>
    <row r="67" spans="1:11" ht="12.75">
      <c r="A67" s="59" t="str">
        <f>Dados!I173</f>
        <v>UTI neonatal III</v>
      </c>
      <c r="B67" s="82">
        <f>Dados!J173</f>
        <v>331</v>
      </c>
      <c r="C67" s="82">
        <f>Dados!R173</f>
        <v>331</v>
      </c>
      <c r="D67" s="82">
        <f>Dados!K173</f>
        <v>305</v>
      </c>
      <c r="E67" s="82">
        <f>Dados!S173</f>
        <v>305</v>
      </c>
      <c r="F67" s="82">
        <f>Dados!L173</f>
        <v>190</v>
      </c>
      <c r="G67" s="82">
        <f>Dados!T173</f>
        <v>190</v>
      </c>
      <c r="H67" s="82">
        <f>Dados!M173</f>
        <v>0</v>
      </c>
      <c r="I67" s="82">
        <f>Dados!U173</f>
        <v>0</v>
      </c>
      <c r="J67" s="82">
        <f>Dados!O173</f>
        <v>826</v>
      </c>
      <c r="K67" s="82">
        <f>Dados!W173</f>
        <v>826</v>
      </c>
    </row>
    <row r="68" spans="1:11" ht="12.75">
      <c r="A68" s="59" t="str">
        <f>Dados!I174</f>
        <v>UTI de Queimados</v>
      </c>
      <c r="B68" s="82">
        <f>Dados!J174</f>
        <v>204</v>
      </c>
      <c r="C68" s="82">
        <f>Dados!R174</f>
        <v>204</v>
      </c>
      <c r="D68" s="82">
        <f>Dados!K174</f>
        <v>50</v>
      </c>
      <c r="E68" s="82">
        <f>Dados!S174</f>
        <v>50</v>
      </c>
      <c r="F68" s="82">
        <f>Dados!L174</f>
        <v>10</v>
      </c>
      <c r="G68" s="82">
        <f>Dados!T174</f>
        <v>10</v>
      </c>
      <c r="H68" s="82">
        <f>Dados!M174</f>
        <v>0</v>
      </c>
      <c r="I68" s="82">
        <f>Dados!U174</f>
        <v>0</v>
      </c>
      <c r="J68" s="82">
        <f>Dados!O174</f>
        <v>264</v>
      </c>
      <c r="K68" s="82">
        <f>Dados!W174</f>
        <v>264</v>
      </c>
    </row>
    <row r="69" spans="1:11" ht="13.5" thickBot="1">
      <c r="A69" s="79" t="str">
        <f>Dados!I175</f>
        <v>Total</v>
      </c>
      <c r="B69" s="81">
        <f>Dados!J175</f>
        <v>15742</v>
      </c>
      <c r="C69" s="81">
        <f>Dados!R175</f>
        <v>15742</v>
      </c>
      <c r="D69" s="81">
        <f>Dados!K175</f>
        <v>11429</v>
      </c>
      <c r="E69" s="81">
        <f>Dados!S175</f>
        <v>11429</v>
      </c>
      <c r="F69" s="81">
        <f>Dados!L175</f>
        <v>15628</v>
      </c>
      <c r="G69" s="81">
        <f>Dados!T175</f>
        <v>15628</v>
      </c>
      <c r="H69" s="81">
        <f>Dados!M175</f>
        <v>3</v>
      </c>
      <c r="I69" s="81">
        <f>Dados!U175</f>
        <v>3</v>
      </c>
      <c r="J69" s="81">
        <f>Dados!O175</f>
        <v>42802</v>
      </c>
      <c r="K69" s="81">
        <f>Dados!W175</f>
        <v>42802</v>
      </c>
    </row>
    <row r="70" ht="12.75">
      <c r="A70" s="59" t="s">
        <v>756</v>
      </c>
    </row>
  </sheetData>
  <sheetProtection/>
  <mergeCells count="32">
    <mergeCell ref="A53:K53"/>
    <mergeCell ref="A54:A55"/>
    <mergeCell ref="B54:C54"/>
    <mergeCell ref="D54:E54"/>
    <mergeCell ref="F54:G54"/>
    <mergeCell ref="H54:I54"/>
    <mergeCell ref="J54:K54"/>
    <mergeCell ref="A1:N1"/>
    <mergeCell ref="K6:K7"/>
    <mergeCell ref="L6:L7"/>
    <mergeCell ref="H5:N5"/>
    <mergeCell ref="M6:N6"/>
    <mergeCell ref="H3:N4"/>
    <mergeCell ref="H6:J7"/>
    <mergeCell ref="H17:L17"/>
    <mergeCell ref="H11:J11"/>
    <mergeCell ref="A3:F3"/>
    <mergeCell ref="A4:F4"/>
    <mergeCell ref="H12:J12"/>
    <mergeCell ref="H8:J8"/>
    <mergeCell ref="H9:J9"/>
    <mergeCell ref="H10:J10"/>
    <mergeCell ref="A52:K52"/>
    <mergeCell ref="H41:I41"/>
    <mergeCell ref="J41:K41"/>
    <mergeCell ref="H18:L18"/>
    <mergeCell ref="D41:E41"/>
    <mergeCell ref="F41:G41"/>
    <mergeCell ref="A41:A42"/>
    <mergeCell ref="B41:C41"/>
    <mergeCell ref="A40:K40"/>
    <mergeCell ref="A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16" customWidth="1"/>
    <col min="2" max="5" width="10.7109375" style="16" customWidth="1"/>
    <col min="6" max="6" width="11.421875" style="16" customWidth="1"/>
    <col min="7" max="7" width="10.140625" style="16" customWidth="1"/>
    <col min="8" max="8" width="7.57421875" style="0" customWidth="1"/>
    <col min="9" max="13" width="10.7109375" style="0" customWidth="1"/>
  </cols>
  <sheetData>
    <row r="1" spans="1:7" ht="12.75">
      <c r="A1" s="195" t="str">
        <f>Dados!C2</f>
        <v>Município: Passo de Torres - SC</v>
      </c>
      <c r="B1" s="195"/>
      <c r="C1" s="195"/>
      <c r="D1" s="195"/>
      <c r="E1" s="195"/>
      <c r="F1" s="195"/>
      <c r="G1" s="58"/>
    </row>
    <row r="2" ht="13.5" thickBot="1"/>
    <row r="3" spans="1:7" ht="12.75">
      <c r="A3" s="192" t="s">
        <v>608</v>
      </c>
      <c r="B3" s="193"/>
      <c r="C3" s="193"/>
      <c r="D3" s="193"/>
      <c r="E3" s="193"/>
      <c r="F3" s="157"/>
      <c r="G3" s="52"/>
    </row>
    <row r="4" spans="1:7" ht="12.75">
      <c r="A4" s="188" t="str">
        <f>IF(Dados!A123="Qano","",Dados!A123)</f>
        <v> Dez/2009</v>
      </c>
      <c r="B4" s="189"/>
      <c r="C4" s="189"/>
      <c r="D4" s="189"/>
      <c r="E4" s="189"/>
      <c r="F4" s="190"/>
      <c r="G4" s="52"/>
    </row>
    <row r="5" spans="1:6" ht="12.75">
      <c r="A5" s="173" t="s">
        <v>590</v>
      </c>
      <c r="B5" s="170" t="s">
        <v>18</v>
      </c>
      <c r="C5" s="170" t="s">
        <v>593</v>
      </c>
      <c r="D5" s="170" t="s">
        <v>591</v>
      </c>
      <c r="E5" s="170" t="s">
        <v>594</v>
      </c>
      <c r="F5" s="171" t="s">
        <v>592</v>
      </c>
    </row>
    <row r="6" spans="1:6" ht="12.75">
      <c r="A6" s="173"/>
      <c r="B6" s="170"/>
      <c r="C6" s="170"/>
      <c r="D6" s="170"/>
      <c r="E6" s="170"/>
      <c r="F6" s="171"/>
    </row>
    <row r="7" spans="1:6" ht="12.75">
      <c r="A7" s="173"/>
      <c r="B7" s="170"/>
      <c r="C7" s="170"/>
      <c r="D7" s="170"/>
      <c r="E7" s="170"/>
      <c r="F7" s="171"/>
    </row>
    <row r="8" spans="1:6" ht="12.75">
      <c r="A8" s="59" t="str">
        <f>Dados!A253</f>
        <v>Médicos</v>
      </c>
      <c r="B8" s="82">
        <f>Dados!B253</f>
        <v>8</v>
      </c>
      <c r="C8" s="82">
        <f>Dados!C253</f>
        <v>8</v>
      </c>
      <c r="D8" s="82">
        <f>Dados!D253</f>
        <v>0</v>
      </c>
      <c r="E8" s="78">
        <f aca="true" t="shared" si="0" ref="E8:E26">IF(POP2009=0,0,B8/POP2009*1000)</f>
        <v>1.4064697609001406</v>
      </c>
      <c r="F8" s="78">
        <f aca="true" t="shared" si="1" ref="F8:F26">IF(POP2009=0,0,C8/POP2009*1000)</f>
        <v>1.4064697609001406</v>
      </c>
    </row>
    <row r="9" spans="1:6" ht="12.75">
      <c r="A9" s="59" t="str">
        <f>Dados!A254</f>
        <v>.. Anestesista</v>
      </c>
      <c r="B9" s="82">
        <f>Dados!B254</f>
        <v>0</v>
      </c>
      <c r="C9" s="82">
        <f>Dados!C254</f>
        <v>0</v>
      </c>
      <c r="D9" s="82">
        <f>Dados!D254</f>
        <v>0</v>
      </c>
      <c r="E9" s="78">
        <f t="shared" si="0"/>
        <v>0</v>
      </c>
      <c r="F9" s="78">
        <f t="shared" si="1"/>
        <v>0</v>
      </c>
    </row>
    <row r="10" spans="1:6" ht="12.75">
      <c r="A10" s="59" t="str">
        <f>Dados!A255</f>
        <v>.. Cirurgião Geral</v>
      </c>
      <c r="B10" s="82">
        <f>Dados!B255</f>
        <v>0</v>
      </c>
      <c r="C10" s="82">
        <f>Dados!C255</f>
        <v>0</v>
      </c>
      <c r="D10" s="82">
        <f>Dados!D255</f>
        <v>0</v>
      </c>
      <c r="E10" s="78">
        <f t="shared" si="0"/>
        <v>0</v>
      </c>
      <c r="F10" s="78">
        <f t="shared" si="1"/>
        <v>0</v>
      </c>
    </row>
    <row r="11" spans="1:6" ht="12.75">
      <c r="A11" s="59" t="str">
        <f>Dados!A256</f>
        <v>.. Clínico Geral</v>
      </c>
      <c r="B11" s="82">
        <f>Dados!B256</f>
        <v>3</v>
      </c>
      <c r="C11" s="82">
        <f>Dados!C256</f>
        <v>3</v>
      </c>
      <c r="D11" s="82">
        <f>Dados!D256</f>
        <v>0</v>
      </c>
      <c r="E11" s="78">
        <f t="shared" si="0"/>
        <v>0.5274261603375527</v>
      </c>
      <c r="F11" s="78">
        <f t="shared" si="1"/>
        <v>0.5274261603375527</v>
      </c>
    </row>
    <row r="12" spans="1:6" ht="12.75">
      <c r="A12" s="59" t="str">
        <f>Dados!A257</f>
        <v>.. Gineco Obstetra</v>
      </c>
      <c r="B12" s="82">
        <f>Dados!B257</f>
        <v>1</v>
      </c>
      <c r="C12" s="82">
        <f>Dados!C257</f>
        <v>1</v>
      </c>
      <c r="D12" s="82">
        <f>Dados!D257</f>
        <v>0</v>
      </c>
      <c r="E12" s="78">
        <f t="shared" si="0"/>
        <v>0.17580872011251758</v>
      </c>
      <c r="F12" s="78">
        <f t="shared" si="1"/>
        <v>0.17580872011251758</v>
      </c>
    </row>
    <row r="13" spans="1:6" ht="12.75">
      <c r="A13" s="59" t="str">
        <f>Dados!A258</f>
        <v>.. Médico de Família</v>
      </c>
      <c r="B13" s="82">
        <f>Dados!B258</f>
        <v>1</v>
      </c>
      <c r="C13" s="82">
        <f>Dados!C258</f>
        <v>1</v>
      </c>
      <c r="D13" s="82">
        <f>Dados!D258</f>
        <v>0</v>
      </c>
      <c r="E13" s="78">
        <f t="shared" si="0"/>
        <v>0.17580872011251758</v>
      </c>
      <c r="F13" s="78">
        <f t="shared" si="1"/>
        <v>0.17580872011251758</v>
      </c>
    </row>
    <row r="14" spans="1:6" ht="12.75">
      <c r="A14" s="59" t="str">
        <f>Dados!A259</f>
        <v>.. Pediatra</v>
      </c>
      <c r="B14" s="82">
        <f>Dados!B259</f>
        <v>2</v>
      </c>
      <c r="C14" s="82">
        <f>Dados!C259</f>
        <v>2</v>
      </c>
      <c r="D14" s="82">
        <f>Dados!D259</f>
        <v>0</v>
      </c>
      <c r="E14" s="78">
        <f t="shared" si="0"/>
        <v>0.35161744022503516</v>
      </c>
      <c r="F14" s="78">
        <f t="shared" si="1"/>
        <v>0.35161744022503516</v>
      </c>
    </row>
    <row r="15" spans="1:6" ht="12.75">
      <c r="A15" s="59" t="str">
        <f>Dados!A260</f>
        <v>.. Psiquiatra</v>
      </c>
      <c r="B15" s="82">
        <f>Dados!B260</f>
        <v>1</v>
      </c>
      <c r="C15" s="82">
        <f>Dados!C260</f>
        <v>1</v>
      </c>
      <c r="D15" s="82">
        <f>Dados!D260</f>
        <v>0</v>
      </c>
      <c r="E15" s="78">
        <f t="shared" si="0"/>
        <v>0.17580872011251758</v>
      </c>
      <c r="F15" s="78">
        <f t="shared" si="1"/>
        <v>0.17580872011251758</v>
      </c>
    </row>
    <row r="16" spans="1:6" ht="12.75" customHeight="1">
      <c r="A16" s="59" t="str">
        <f>Dados!A261</f>
        <v>.. Radiologista</v>
      </c>
      <c r="B16" s="82">
        <f>Dados!B261</f>
        <v>0</v>
      </c>
      <c r="C16" s="82">
        <f>Dados!C261</f>
        <v>0</v>
      </c>
      <c r="D16" s="82">
        <f>Dados!D261</f>
        <v>0</v>
      </c>
      <c r="E16" s="78">
        <f t="shared" si="0"/>
        <v>0</v>
      </c>
      <c r="F16" s="78">
        <f t="shared" si="1"/>
        <v>0</v>
      </c>
    </row>
    <row r="17" spans="1:6" ht="12.75">
      <c r="A17" s="59" t="str">
        <f>Dados!A262</f>
        <v>Cirurgião dentista</v>
      </c>
      <c r="B17" s="82">
        <f>Dados!B262</f>
        <v>2</v>
      </c>
      <c r="C17" s="82">
        <f>Dados!C262</f>
        <v>2</v>
      </c>
      <c r="D17" s="82">
        <f>Dados!D262</f>
        <v>0</v>
      </c>
      <c r="E17" s="78">
        <f t="shared" si="0"/>
        <v>0.35161744022503516</v>
      </c>
      <c r="F17" s="78">
        <f t="shared" si="1"/>
        <v>0.35161744022503516</v>
      </c>
    </row>
    <row r="18" spans="1:6" ht="12.75" customHeight="1">
      <c r="A18" s="59" t="str">
        <f>Dados!A263</f>
        <v>Enfermeiro</v>
      </c>
      <c r="B18" s="82">
        <f>Dados!B263</f>
        <v>2</v>
      </c>
      <c r="C18" s="82">
        <f>Dados!C263</f>
        <v>2</v>
      </c>
      <c r="D18" s="82">
        <f>Dados!D263</f>
        <v>0</v>
      </c>
      <c r="E18" s="78">
        <f t="shared" si="0"/>
        <v>0.35161744022503516</v>
      </c>
      <c r="F18" s="78">
        <f t="shared" si="1"/>
        <v>0.35161744022503516</v>
      </c>
    </row>
    <row r="19" spans="1:6" ht="12.75">
      <c r="A19" s="59" t="str">
        <f>Dados!A264</f>
        <v>Fisioterapeuta</v>
      </c>
      <c r="B19" s="82">
        <f>Dados!B264</f>
        <v>2</v>
      </c>
      <c r="C19" s="82">
        <f>Dados!C264</f>
        <v>2</v>
      </c>
      <c r="D19" s="82">
        <f>Dados!D264</f>
        <v>0</v>
      </c>
      <c r="E19" s="78">
        <f t="shared" si="0"/>
        <v>0.35161744022503516</v>
      </c>
      <c r="F19" s="78">
        <f t="shared" si="1"/>
        <v>0.35161744022503516</v>
      </c>
    </row>
    <row r="20" spans="1:6" ht="12.75">
      <c r="A20" s="59" t="str">
        <f>Dados!A265</f>
        <v>Fonoaudiólogo</v>
      </c>
      <c r="B20" s="82">
        <f>Dados!B265</f>
        <v>1</v>
      </c>
      <c r="C20" s="82">
        <f>Dados!C265</f>
        <v>1</v>
      </c>
      <c r="D20" s="82">
        <f>Dados!D265</f>
        <v>0</v>
      </c>
      <c r="E20" s="78">
        <f t="shared" si="0"/>
        <v>0.17580872011251758</v>
      </c>
      <c r="F20" s="78">
        <f t="shared" si="1"/>
        <v>0.17580872011251758</v>
      </c>
    </row>
    <row r="21" spans="1:6" ht="12.75" customHeight="1">
      <c r="A21" s="59" t="str">
        <f>Dados!A266</f>
        <v>Nutricionista</v>
      </c>
      <c r="B21" s="82">
        <f>Dados!B266</f>
        <v>0</v>
      </c>
      <c r="C21" s="82">
        <f>Dados!C266</f>
        <v>0</v>
      </c>
      <c r="D21" s="82">
        <f>Dados!D266</f>
        <v>0</v>
      </c>
      <c r="E21" s="78">
        <f t="shared" si="0"/>
        <v>0</v>
      </c>
      <c r="F21" s="78">
        <f t="shared" si="1"/>
        <v>0</v>
      </c>
    </row>
    <row r="22" spans="1:6" ht="12.75">
      <c r="A22" s="59" t="str">
        <f>Dados!A267</f>
        <v>Farmacêutico</v>
      </c>
      <c r="B22" s="82">
        <f>Dados!B267</f>
        <v>1</v>
      </c>
      <c r="C22" s="82">
        <f>Dados!C267</f>
        <v>1</v>
      </c>
      <c r="D22" s="82">
        <f>Dados!D267</f>
        <v>0</v>
      </c>
      <c r="E22" s="78">
        <f t="shared" si="0"/>
        <v>0.17580872011251758</v>
      </c>
      <c r="F22" s="78">
        <f t="shared" si="1"/>
        <v>0.17580872011251758</v>
      </c>
    </row>
    <row r="23" spans="1:6" ht="12.75">
      <c r="A23" s="59" t="str">
        <f>Dados!A268</f>
        <v>Assistente social</v>
      </c>
      <c r="B23" s="82">
        <f>Dados!B268</f>
        <v>1</v>
      </c>
      <c r="C23" s="82">
        <f>Dados!C268</f>
        <v>1</v>
      </c>
      <c r="D23" s="82">
        <f>Dados!D268</f>
        <v>0</v>
      </c>
      <c r="E23" s="78">
        <f t="shared" si="0"/>
        <v>0.17580872011251758</v>
      </c>
      <c r="F23" s="78">
        <f t="shared" si="1"/>
        <v>0.17580872011251758</v>
      </c>
    </row>
    <row r="24" spans="1:6" ht="12.75">
      <c r="A24" s="59" t="str">
        <f>Dados!A269</f>
        <v>Psicólogo</v>
      </c>
      <c r="B24" s="82">
        <f>Dados!B269</f>
        <v>2</v>
      </c>
      <c r="C24" s="82">
        <f>Dados!C269</f>
        <v>2</v>
      </c>
      <c r="D24" s="82">
        <f>Dados!D269</f>
        <v>0</v>
      </c>
      <c r="E24" s="78">
        <f t="shared" si="0"/>
        <v>0.35161744022503516</v>
      </c>
      <c r="F24" s="78">
        <f t="shared" si="1"/>
        <v>0.35161744022503516</v>
      </c>
    </row>
    <row r="25" spans="1:6" ht="12.75">
      <c r="A25" s="59" t="str">
        <f>Dados!A270</f>
        <v>Auxiliar de Enfermagem</v>
      </c>
      <c r="B25" s="82">
        <f>Dados!B270</f>
        <v>4</v>
      </c>
      <c r="C25" s="82">
        <f>Dados!C270</f>
        <v>4</v>
      </c>
      <c r="D25" s="82">
        <f>Dados!D270</f>
        <v>0</v>
      </c>
      <c r="E25" s="78">
        <f t="shared" si="0"/>
        <v>0.7032348804500703</v>
      </c>
      <c r="F25" s="78">
        <f t="shared" si="1"/>
        <v>0.7032348804500703</v>
      </c>
    </row>
    <row r="26" spans="1:6" ht="13.5" thickBot="1">
      <c r="A26" s="79" t="str">
        <f>Dados!A271</f>
        <v>Técnico de Enfermagem</v>
      </c>
      <c r="B26" s="81">
        <f>Dados!B271</f>
        <v>3</v>
      </c>
      <c r="C26" s="81">
        <f>Dados!C271</f>
        <v>3</v>
      </c>
      <c r="D26" s="81">
        <f>Dados!D271</f>
        <v>0</v>
      </c>
      <c r="E26" s="80">
        <f t="shared" si="0"/>
        <v>0.5274261603375527</v>
      </c>
      <c r="F26" s="80">
        <f t="shared" si="1"/>
        <v>0.5274261603375527</v>
      </c>
    </row>
    <row r="27" ht="12.75">
      <c r="A27" s="59" t="s">
        <v>756</v>
      </c>
    </row>
    <row r="28" ht="12.75">
      <c r="A28" s="16" t="s">
        <v>609</v>
      </c>
    </row>
    <row r="29" ht="13.5" thickBot="1"/>
    <row r="30" spans="1:13" ht="12.75" customHeight="1">
      <c r="A30" s="156" t="s">
        <v>662</v>
      </c>
      <c r="B30" s="152"/>
      <c r="C30" s="152"/>
      <c r="D30" s="153"/>
      <c r="F30" s="158" t="s">
        <v>670</v>
      </c>
      <c r="G30" s="158"/>
      <c r="H30" s="158"/>
      <c r="I30" s="158"/>
      <c r="J30" s="158"/>
      <c r="K30" s="158"/>
      <c r="L30" s="158"/>
      <c r="M30" s="158"/>
    </row>
    <row r="31" spans="1:13" ht="12.75">
      <c r="A31" s="162"/>
      <c r="B31" s="154"/>
      <c r="C31" s="154"/>
      <c r="D31" s="194"/>
      <c r="F31" s="159"/>
      <c r="G31" s="159"/>
      <c r="H31" s="159"/>
      <c r="I31" s="159"/>
      <c r="J31" s="159"/>
      <c r="K31" s="159"/>
      <c r="L31" s="159"/>
      <c r="M31" s="159"/>
    </row>
    <row r="32" spans="1:13" ht="12.75">
      <c r="A32" s="188" t="str">
        <f>Dados!G275</f>
        <v> Dez/2009</v>
      </c>
      <c r="B32" s="189"/>
      <c r="C32" s="189"/>
      <c r="D32" s="190"/>
      <c r="F32" s="174" t="str">
        <f>Dados!A275</f>
        <v> Dez/2009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73" t="s">
        <v>590</v>
      </c>
      <c r="B33" s="170" t="str">
        <f>Dados!H276</f>
        <v>Existentes</v>
      </c>
      <c r="C33" s="170" t="s">
        <v>604</v>
      </c>
      <c r="D33" s="171" t="s">
        <v>605</v>
      </c>
      <c r="F33" s="160" t="s">
        <v>590</v>
      </c>
      <c r="G33" s="160"/>
      <c r="H33" s="161"/>
      <c r="I33" s="170" t="str">
        <f>Dados!B276</f>
        <v>Existentes</v>
      </c>
      <c r="J33" s="170" t="s">
        <v>604</v>
      </c>
      <c r="K33" s="170" t="s">
        <v>605</v>
      </c>
      <c r="L33" s="170" t="s">
        <v>607</v>
      </c>
      <c r="M33" s="171" t="s">
        <v>606</v>
      </c>
    </row>
    <row r="34" spans="1:13" ht="12.75">
      <c r="A34" s="173"/>
      <c r="B34" s="170"/>
      <c r="C34" s="170"/>
      <c r="D34" s="171"/>
      <c r="F34" s="159"/>
      <c r="G34" s="159"/>
      <c r="H34" s="162"/>
      <c r="I34" s="170"/>
      <c r="J34" s="170"/>
      <c r="K34" s="170"/>
      <c r="L34" s="170"/>
      <c r="M34" s="171"/>
    </row>
    <row r="35" spans="1:13" ht="12.75">
      <c r="A35" s="173"/>
      <c r="B35" s="170"/>
      <c r="C35" s="170"/>
      <c r="D35" s="171"/>
      <c r="F35" s="163"/>
      <c r="G35" s="163"/>
      <c r="H35" s="155"/>
      <c r="I35" s="170"/>
      <c r="J35" s="170"/>
      <c r="K35" s="170"/>
      <c r="L35" s="170"/>
      <c r="M35" s="171"/>
    </row>
    <row r="36" spans="1:13" ht="12.75">
      <c r="A36" s="59" t="str">
        <f>Dados!G277</f>
        <v>Equipamentos de diagnóstico por imagem</v>
      </c>
      <c r="B36" s="82">
        <f>Dados!H277</f>
        <v>0</v>
      </c>
      <c r="C36" s="82">
        <f>Dados!I277</f>
        <v>0</v>
      </c>
      <c r="D36" s="82">
        <f>Dados!J277</f>
        <v>0</v>
      </c>
      <c r="F36" s="191" t="str">
        <f>Dados!A277</f>
        <v>Mamógrafo</v>
      </c>
      <c r="G36" s="191"/>
      <c r="H36" s="191"/>
      <c r="I36" s="82">
        <f>Dados!B277</f>
        <v>0</v>
      </c>
      <c r="J36" s="82">
        <f>Dados!C277</f>
        <v>0</v>
      </c>
      <c r="K36" s="82">
        <f>Dados!D277</f>
        <v>0</v>
      </c>
      <c r="L36" s="78">
        <f aca="true" t="shared" si="2" ref="L36:M41">IF(POP2009=0,0,I36/POP2009*100000)</f>
        <v>0</v>
      </c>
      <c r="M36" s="78">
        <f t="shared" si="2"/>
        <v>0</v>
      </c>
    </row>
    <row r="37" spans="1:13" ht="12.75">
      <c r="A37" s="59" t="str">
        <f>Dados!G278</f>
        <v>Equipamentos de infra-estrutura</v>
      </c>
      <c r="B37" s="82">
        <f>Dados!H278</f>
        <v>0</v>
      </c>
      <c r="C37" s="82">
        <f>Dados!I278</f>
        <v>0</v>
      </c>
      <c r="D37" s="82">
        <f>Dados!J278</f>
        <v>0</v>
      </c>
      <c r="F37" s="186" t="str">
        <f>Dados!A278</f>
        <v>Raio X</v>
      </c>
      <c r="G37" s="186"/>
      <c r="H37" s="186"/>
      <c r="I37" s="82">
        <f>Dados!B278</f>
        <v>0</v>
      </c>
      <c r="J37" s="82">
        <f>Dados!C278</f>
        <v>0</v>
      </c>
      <c r="K37" s="82">
        <f>Dados!D278</f>
        <v>0</v>
      </c>
      <c r="L37" s="78">
        <f t="shared" si="2"/>
        <v>0</v>
      </c>
      <c r="M37" s="78">
        <f t="shared" si="2"/>
        <v>0</v>
      </c>
    </row>
    <row r="38" spans="1:13" ht="12.75">
      <c r="A38" s="59" t="str">
        <f>Dados!G279</f>
        <v>Equipamentos por métodos ópticos</v>
      </c>
      <c r="B38" s="82">
        <f>Dados!H279</f>
        <v>0</v>
      </c>
      <c r="C38" s="82">
        <f>Dados!I279</f>
        <v>0</v>
      </c>
      <c r="D38" s="82">
        <f>Dados!J279</f>
        <v>0</v>
      </c>
      <c r="F38" s="186" t="str">
        <f>Dados!A279</f>
        <v>Tomógrafo Computadorizado</v>
      </c>
      <c r="G38" s="186"/>
      <c r="H38" s="186"/>
      <c r="I38" s="82">
        <f>Dados!B279</f>
        <v>0</v>
      </c>
      <c r="J38" s="82">
        <f>Dados!C279</f>
        <v>0</v>
      </c>
      <c r="K38" s="82">
        <f>Dados!D279</f>
        <v>0</v>
      </c>
      <c r="L38" s="78">
        <f t="shared" si="2"/>
        <v>0</v>
      </c>
      <c r="M38" s="78">
        <f t="shared" si="2"/>
        <v>0</v>
      </c>
    </row>
    <row r="39" spans="1:13" ht="12.75">
      <c r="A39" s="59" t="str">
        <f>Dados!G280</f>
        <v>Equipamentos por métodos gráficos</v>
      </c>
      <c r="B39" s="82">
        <f>Dados!H280</f>
        <v>1</v>
      </c>
      <c r="C39" s="82">
        <f>Dados!I280</f>
        <v>1</v>
      </c>
      <c r="D39" s="82">
        <f>Dados!J280</f>
        <v>1</v>
      </c>
      <c r="F39" s="186" t="str">
        <f>Dados!A280</f>
        <v>Ressonância Magnética</v>
      </c>
      <c r="G39" s="186"/>
      <c r="H39" s="186"/>
      <c r="I39" s="82">
        <f>Dados!B280</f>
        <v>0</v>
      </c>
      <c r="J39" s="82">
        <f>Dados!C280</f>
        <v>0</v>
      </c>
      <c r="K39" s="82">
        <f>Dados!D280</f>
        <v>0</v>
      </c>
      <c r="L39" s="78">
        <f t="shared" si="2"/>
        <v>0</v>
      </c>
      <c r="M39" s="78">
        <f t="shared" si="2"/>
        <v>0</v>
      </c>
    </row>
    <row r="40" spans="1:13" ht="12.75">
      <c r="A40" s="59" t="str">
        <f>Dados!G281</f>
        <v>Equipamentos de manutenção da vida</v>
      </c>
      <c r="B40" s="82">
        <f>Dados!H281</f>
        <v>0</v>
      </c>
      <c r="C40" s="82">
        <f>Dados!I281</f>
        <v>0</v>
      </c>
      <c r="D40" s="82">
        <f>Dados!J281</f>
        <v>0</v>
      </c>
      <c r="F40" s="186" t="str">
        <f>Dados!A281</f>
        <v>Ultrassom</v>
      </c>
      <c r="G40" s="186"/>
      <c r="H40" s="186"/>
      <c r="I40" s="82">
        <f>Dados!B281</f>
        <v>0</v>
      </c>
      <c r="J40" s="82">
        <f>Dados!C281</f>
        <v>0</v>
      </c>
      <c r="K40" s="82">
        <f>Dados!D281</f>
        <v>0</v>
      </c>
      <c r="L40" s="78">
        <f t="shared" si="2"/>
        <v>0</v>
      </c>
      <c r="M40" s="78">
        <f t="shared" si="2"/>
        <v>0</v>
      </c>
    </row>
    <row r="41" spans="1:13" ht="13.5" thickBot="1">
      <c r="A41" s="59" t="str">
        <f>Dados!G282</f>
        <v>Equipamentos de Odontologia</v>
      </c>
      <c r="B41" s="82">
        <f>Dados!H282</f>
        <v>1</v>
      </c>
      <c r="C41" s="82">
        <f>Dados!I282</f>
        <v>1</v>
      </c>
      <c r="D41" s="82">
        <f>Dados!J282</f>
        <v>1</v>
      </c>
      <c r="F41" s="187" t="str">
        <f>Dados!A282</f>
        <v>Equipo Odontológico Completo</v>
      </c>
      <c r="G41" s="187"/>
      <c r="H41" s="187"/>
      <c r="I41" s="81">
        <f>Dados!B282</f>
        <v>1</v>
      </c>
      <c r="J41" s="81">
        <f>Dados!C282</f>
        <v>1</v>
      </c>
      <c r="K41" s="81">
        <f>Dados!D282</f>
        <v>1</v>
      </c>
      <c r="L41" s="80">
        <f t="shared" si="2"/>
        <v>17.58087201125176</v>
      </c>
      <c r="M41" s="80">
        <f t="shared" si="2"/>
        <v>17.58087201125176</v>
      </c>
    </row>
    <row r="42" spans="1:11" ht="13.5" thickBot="1">
      <c r="A42" s="79" t="str">
        <f>Dados!G283</f>
        <v>Outros equipamentos</v>
      </c>
      <c r="B42" s="81">
        <f>Dados!H283</f>
        <v>0</v>
      </c>
      <c r="C42" s="81">
        <f>Dados!I283</f>
        <v>0</v>
      </c>
      <c r="D42" s="81">
        <f>Dados!J283</f>
        <v>0</v>
      </c>
      <c r="F42" s="59" t="s">
        <v>756</v>
      </c>
      <c r="H42" s="16"/>
      <c r="I42" s="16"/>
      <c r="J42" s="16"/>
      <c r="K42" s="16"/>
    </row>
    <row r="43" ht="12.75">
      <c r="A43" s="59" t="s">
        <v>756</v>
      </c>
    </row>
    <row r="47" ht="12.75" customHeight="1"/>
  </sheetData>
  <sheetProtection/>
  <mergeCells count="29">
    <mergeCell ref="A1:F1"/>
    <mergeCell ref="I33:I35"/>
    <mergeCell ref="M33:M35"/>
    <mergeCell ref="F5:F7"/>
    <mergeCell ref="A5:A7"/>
    <mergeCell ref="B5:B7"/>
    <mergeCell ref="A30:D31"/>
    <mergeCell ref="A3:F3"/>
    <mergeCell ref="F30:M31"/>
    <mergeCell ref="A4:F4"/>
    <mergeCell ref="C5:C7"/>
    <mergeCell ref="D5:D7"/>
    <mergeCell ref="E5:E7"/>
    <mergeCell ref="F40:H40"/>
    <mergeCell ref="F41:H41"/>
    <mergeCell ref="A32:D32"/>
    <mergeCell ref="F36:H36"/>
    <mergeCell ref="F37:H37"/>
    <mergeCell ref="A33:A35"/>
    <mergeCell ref="B33:B35"/>
    <mergeCell ref="C33:C35"/>
    <mergeCell ref="D33:D35"/>
    <mergeCell ref="F32:M32"/>
    <mergeCell ref="F38:H38"/>
    <mergeCell ref="F39:H39"/>
    <mergeCell ref="K33:K35"/>
    <mergeCell ref="L33:L35"/>
    <mergeCell ref="J33:J35"/>
    <mergeCell ref="F33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zoomScalePageLayoutView="0" workbookViewId="0" topLeftCell="A1">
      <selection activeCell="A1" sqref="A1:K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8"/>
      <c r="M1" s="58"/>
      <c r="N1" s="58"/>
      <c r="O1" s="58"/>
    </row>
    <row r="2" ht="13.5" thickBot="1"/>
    <row r="3" spans="1:11" ht="15" customHeight="1">
      <c r="A3" s="197" t="s">
        <v>765</v>
      </c>
      <c r="B3" s="197"/>
      <c r="C3" s="197"/>
      <c r="D3" s="197"/>
      <c r="E3" s="197"/>
      <c r="F3" s="197"/>
      <c r="H3" s="197" t="s">
        <v>841</v>
      </c>
      <c r="I3" s="197"/>
      <c r="J3" s="197"/>
      <c r="K3" s="197"/>
    </row>
    <row r="4" spans="1:11" ht="15" customHeight="1">
      <c r="A4" s="206" t="s">
        <v>766</v>
      </c>
      <c r="B4" s="206"/>
      <c r="C4" s="206"/>
      <c r="D4" s="206"/>
      <c r="E4" s="206"/>
      <c r="F4" s="206"/>
      <c r="H4" s="206" t="s">
        <v>842</v>
      </c>
      <c r="I4" s="206"/>
      <c r="J4" s="206"/>
      <c r="K4" s="206"/>
    </row>
    <row r="5" spans="1:11" ht="15">
      <c r="A5" s="196">
        <f>Dados!$A$853</f>
        <v>2009</v>
      </c>
      <c r="B5" s="196"/>
      <c r="C5" s="196"/>
      <c r="D5" s="196"/>
      <c r="E5" s="196"/>
      <c r="F5" s="196"/>
      <c r="H5" s="196">
        <f>Dados!$A$853</f>
        <v>2009</v>
      </c>
      <c r="I5" s="196"/>
      <c r="J5" s="196"/>
      <c r="K5" s="196"/>
    </row>
    <row r="6" spans="1:11" ht="15">
      <c r="A6" s="202" t="str">
        <f>Dados!A854</f>
        <v>Financiamento</v>
      </c>
      <c r="B6" s="204" t="str">
        <f>Dados!B854</f>
        <v>Atenção básica</v>
      </c>
      <c r="C6" s="198" t="str">
        <f>Dados!C854</f>
        <v>Média complexidade</v>
      </c>
      <c r="D6" s="198" t="str">
        <f>Dados!D854</f>
        <v>Alta complexidade</v>
      </c>
      <c r="E6" s="198" t="str">
        <f>Dados!E854</f>
        <v>Não se aplica</v>
      </c>
      <c r="F6" s="200" t="str">
        <f>Dados!F854</f>
        <v>Total</v>
      </c>
      <c r="H6" s="149" t="s">
        <v>833</v>
      </c>
      <c r="I6" s="102" t="s">
        <v>769</v>
      </c>
      <c r="J6" s="102" t="s">
        <v>770</v>
      </c>
      <c r="K6" s="102" t="s">
        <v>18</v>
      </c>
    </row>
    <row r="7" spans="1:11" ht="12.75" customHeight="1">
      <c r="A7" s="203"/>
      <c r="B7" s="205"/>
      <c r="C7" s="199"/>
      <c r="D7" s="199"/>
      <c r="E7" s="199"/>
      <c r="F7" s="201"/>
      <c r="H7" s="146" t="str">
        <f>Dados!A867</f>
        <v>010000-Atenção Básica (PAB)</v>
      </c>
      <c r="I7" s="150">
        <f>Dados!I867</f>
        <v>0</v>
      </c>
      <c r="J7" s="150">
        <f>Dados!B867</f>
        <v>0</v>
      </c>
      <c r="K7" s="150">
        <f>SUM(I7:J7)</f>
        <v>0</v>
      </c>
    </row>
    <row r="8" spans="1:11" ht="12.75">
      <c r="A8" s="146" t="str">
        <f>Dados!A855</f>
        <v>Atenção Básica (PAB)</v>
      </c>
      <c r="B8" s="150">
        <f>Dados!B855</f>
        <v>0</v>
      </c>
      <c r="C8" s="150">
        <f>Dados!C855</f>
        <v>0</v>
      </c>
      <c r="D8" s="150">
        <f>Dados!D855</f>
        <v>0</v>
      </c>
      <c r="E8" s="150">
        <f>Dados!E855</f>
        <v>0</v>
      </c>
      <c r="F8" s="150">
        <f>Dados!F855</f>
        <v>0</v>
      </c>
      <c r="H8" s="146" t="str">
        <f>Dados!A868</f>
        <v>020000-Assistência Farmacêutica</v>
      </c>
      <c r="I8" s="150">
        <f>Dados!I868</f>
        <v>0</v>
      </c>
      <c r="J8" s="150">
        <f>Dados!B868</f>
        <v>0</v>
      </c>
      <c r="K8" s="150">
        <f aca="true" t="shared" si="0" ref="K8:K59">SUM(I8:J8)</f>
        <v>0</v>
      </c>
    </row>
    <row r="9" spans="1:11" ht="12.75">
      <c r="A9" s="146" t="str">
        <f>Dados!A856</f>
        <v>Assistência Farmacêutica</v>
      </c>
      <c r="B9" s="150">
        <f>Dados!B856</f>
        <v>0</v>
      </c>
      <c r="C9" s="150">
        <f>Dados!C856</f>
        <v>0</v>
      </c>
      <c r="D9" s="150">
        <f>Dados!D856</f>
        <v>0</v>
      </c>
      <c r="E9" s="150">
        <f>Dados!E856</f>
        <v>0</v>
      </c>
      <c r="F9" s="150">
        <f>Dados!F856</f>
        <v>0</v>
      </c>
      <c r="H9" s="146" t="str">
        <f>Dados!A869</f>
        <v>040000-Fundo de Ações Estratégicas e Compensação</v>
      </c>
      <c r="I9" s="150">
        <f>Dados!I869</f>
        <v>0</v>
      </c>
      <c r="J9" s="150">
        <f>Dados!B869</f>
        <v>0</v>
      </c>
      <c r="K9" s="150">
        <f t="shared" si="0"/>
        <v>0</v>
      </c>
    </row>
    <row r="10" spans="1:11" ht="12.75">
      <c r="A10" s="146" t="str">
        <f>Dados!A857</f>
        <v>Fundo de Ações Estratégicas e Compensações FAEC</v>
      </c>
      <c r="B10" s="150">
        <f>Dados!B857</f>
        <v>0</v>
      </c>
      <c r="C10" s="150">
        <f>Dados!C857</f>
        <v>0</v>
      </c>
      <c r="D10" s="150">
        <f>Dados!D857</f>
        <v>0</v>
      </c>
      <c r="E10" s="150">
        <f>Dados!E857</f>
        <v>0</v>
      </c>
      <c r="F10" s="150">
        <f>Dados!F857</f>
        <v>0</v>
      </c>
      <c r="H10" s="146" t="str">
        <f>Dados!A870</f>
        <v>040001-Coleta de material</v>
      </c>
      <c r="I10" s="150">
        <f>Dados!I870</f>
        <v>0</v>
      </c>
      <c r="J10" s="150">
        <f>Dados!B870</f>
        <v>0</v>
      </c>
      <c r="K10" s="150">
        <f t="shared" si="0"/>
        <v>0</v>
      </c>
    </row>
    <row r="11" spans="1:11" ht="12.75">
      <c r="A11" s="146" t="str">
        <f>Dados!A858</f>
        <v>Incentivo - MAC</v>
      </c>
      <c r="B11" s="150">
        <f>Dados!B858</f>
        <v>0</v>
      </c>
      <c r="C11" s="150">
        <f>Dados!C858</f>
        <v>0</v>
      </c>
      <c r="D11" s="150">
        <f>Dados!D858</f>
        <v>0</v>
      </c>
      <c r="E11" s="150">
        <f>Dados!E858</f>
        <v>0</v>
      </c>
      <c r="F11" s="150">
        <f>Dados!F858</f>
        <v>0</v>
      </c>
      <c r="H11" s="146" t="str">
        <f>Dados!A871</f>
        <v>040002-Diagnóstico em laboratório clínico</v>
      </c>
      <c r="I11" s="150">
        <f>Dados!I871</f>
        <v>0</v>
      </c>
      <c r="J11" s="150">
        <f>Dados!B871</f>
        <v>0</v>
      </c>
      <c r="K11" s="150">
        <f t="shared" si="0"/>
        <v>0</v>
      </c>
    </row>
    <row r="12" spans="1:11" ht="12.75">
      <c r="A12" s="146" t="str">
        <f>Dados!A859</f>
        <v>Média e Alta Complexidade (MAC)</v>
      </c>
      <c r="B12" s="150">
        <f>Dados!B859</f>
        <v>0</v>
      </c>
      <c r="C12" s="150">
        <f>Dados!C859</f>
        <v>0</v>
      </c>
      <c r="D12" s="150">
        <f>Dados!D859</f>
        <v>0</v>
      </c>
      <c r="E12" s="150">
        <f>Dados!E859</f>
        <v>0</v>
      </c>
      <c r="F12" s="150">
        <f>Dados!F859</f>
        <v>0</v>
      </c>
      <c r="H12" s="146" t="str">
        <f>Dados!A872</f>
        <v>040003-Coleta/exame anátomo-patológico colo uterin</v>
      </c>
      <c r="I12" s="150">
        <f>Dados!I872</f>
        <v>0</v>
      </c>
      <c r="J12" s="150">
        <f>Dados!B872</f>
        <v>0</v>
      </c>
      <c r="K12" s="150">
        <f t="shared" si="0"/>
        <v>0</v>
      </c>
    </row>
    <row r="13" spans="1:11" ht="12.75">
      <c r="A13" s="146" t="str">
        <f>Dados!A860</f>
        <v>Vigilância em Saúde</v>
      </c>
      <c r="B13" s="150">
        <f>Dados!B860</f>
        <v>0</v>
      </c>
      <c r="C13" s="150">
        <f>Dados!C860</f>
        <v>0</v>
      </c>
      <c r="D13" s="150">
        <f>Dados!D860</f>
        <v>0</v>
      </c>
      <c r="E13" s="150">
        <f>Dados!E860</f>
        <v>0</v>
      </c>
      <c r="F13" s="150">
        <f>Dados!F860</f>
        <v>0</v>
      </c>
      <c r="H13" s="146" t="str">
        <f>Dados!A873</f>
        <v>040004-Diagnóstico em neurologia</v>
      </c>
      <c r="I13" s="150">
        <f>Dados!I873</f>
        <v>0</v>
      </c>
      <c r="J13" s="150">
        <f>Dados!B873</f>
        <v>0</v>
      </c>
      <c r="K13" s="150">
        <f t="shared" si="0"/>
        <v>0</v>
      </c>
    </row>
    <row r="14" spans="1:11" ht="12.75">
      <c r="A14" s="146" t="str">
        <f>Dados!A861</f>
        <v>Não discriminado</v>
      </c>
      <c r="B14" s="150">
        <f>Dados!B861</f>
        <v>0</v>
      </c>
      <c r="C14" s="150">
        <f>Dados!C861</f>
        <v>0</v>
      </c>
      <c r="D14" s="150">
        <f>Dados!D861</f>
        <v>0</v>
      </c>
      <c r="E14" s="150">
        <f>Dados!E861</f>
        <v>0</v>
      </c>
      <c r="F14" s="150">
        <f>Dados!F861</f>
        <v>0</v>
      </c>
      <c r="H14" s="146" t="str">
        <f>Dados!A874</f>
        <v>040005-Diagnóstico em otorrinolaringologia/fonoaud</v>
      </c>
      <c r="I14" s="150">
        <f>Dados!I874</f>
        <v>0</v>
      </c>
      <c r="J14" s="150">
        <f>Dados!B874</f>
        <v>0</v>
      </c>
      <c r="K14" s="150">
        <f t="shared" si="0"/>
        <v>0</v>
      </c>
    </row>
    <row r="15" spans="1:11" ht="13.5" thickBot="1">
      <c r="A15" s="147" t="str">
        <f>Dados!A862</f>
        <v>Total</v>
      </c>
      <c r="B15" s="151">
        <f>Dados!B862</f>
        <v>0</v>
      </c>
      <c r="C15" s="151">
        <f>Dados!C862</f>
        <v>0</v>
      </c>
      <c r="D15" s="151">
        <f>Dados!D862</f>
        <v>0</v>
      </c>
      <c r="E15" s="151">
        <f>Dados!E862</f>
        <v>0</v>
      </c>
      <c r="F15" s="151">
        <f>Dados!F862</f>
        <v>0</v>
      </c>
      <c r="H15" s="146" t="str">
        <f>Dados!A875</f>
        <v>040006-Diagnóstico em psicologia/psiquiatria</v>
      </c>
      <c r="I15" s="150">
        <f>Dados!I875</f>
        <v>0</v>
      </c>
      <c r="J15" s="150">
        <f>Dados!B875</f>
        <v>0</v>
      </c>
      <c r="K15" s="150">
        <f t="shared" si="0"/>
        <v>0</v>
      </c>
    </row>
    <row r="16" spans="1:11" ht="12.75">
      <c r="A16" t="s">
        <v>778</v>
      </c>
      <c r="H16" s="146" t="str">
        <f>Dados!A876</f>
        <v>040007-Consultas médicas/outros prof nív superior</v>
      </c>
      <c r="I16" s="150">
        <f>Dados!I876</f>
        <v>0</v>
      </c>
      <c r="J16" s="150">
        <f>Dados!B876</f>
        <v>0</v>
      </c>
      <c r="K16" s="150">
        <f t="shared" si="0"/>
        <v>0</v>
      </c>
    </row>
    <row r="17" spans="1:11" ht="12.75">
      <c r="A17" s="148" t="s">
        <v>779</v>
      </c>
      <c r="H17" s="146" t="str">
        <f>Dados!A877</f>
        <v>040008-Atenção domiciliar</v>
      </c>
      <c r="I17" s="150">
        <f>Dados!I877</f>
        <v>0</v>
      </c>
      <c r="J17" s="150">
        <f>Dados!B877</f>
        <v>0</v>
      </c>
      <c r="K17" s="150">
        <f t="shared" si="0"/>
        <v>0</v>
      </c>
    </row>
    <row r="18" spans="8:11" ht="15" customHeight="1" thickBot="1">
      <c r="H18" s="146" t="str">
        <f>Dados!A878</f>
        <v>040009-Atend/acomp reab fís,ment,visual,múlt defic</v>
      </c>
      <c r="I18" s="150">
        <f>Dados!I878</f>
        <v>0</v>
      </c>
      <c r="J18" s="150">
        <f>Dados!B878</f>
        <v>0</v>
      </c>
      <c r="K18" s="150">
        <f t="shared" si="0"/>
        <v>0</v>
      </c>
    </row>
    <row r="19" spans="1:11" ht="15" customHeight="1">
      <c r="A19" s="197" t="s">
        <v>843</v>
      </c>
      <c r="B19" s="197"/>
      <c r="C19" s="197"/>
      <c r="D19" s="197"/>
      <c r="E19" s="197"/>
      <c r="F19" s="197"/>
      <c r="H19" s="146" t="str">
        <f>Dados!A879</f>
        <v>040010-Atend/acomp psicossocial</v>
      </c>
      <c r="I19" s="150">
        <f>Dados!I879</f>
        <v>0</v>
      </c>
      <c r="J19" s="150">
        <f>Dados!B879</f>
        <v>0</v>
      </c>
      <c r="K19" s="150">
        <f t="shared" si="0"/>
        <v>0</v>
      </c>
    </row>
    <row r="20" spans="1:11" ht="15">
      <c r="A20" s="206" t="s">
        <v>766</v>
      </c>
      <c r="B20" s="206"/>
      <c r="C20" s="206"/>
      <c r="D20" s="206"/>
      <c r="E20" s="206"/>
      <c r="F20" s="206"/>
      <c r="H20" s="146" t="str">
        <f>Dados!A880</f>
        <v>040011-Atend/acomp em saúde do idoso</v>
      </c>
      <c r="I20" s="150">
        <f>Dados!I880</f>
        <v>0</v>
      </c>
      <c r="J20" s="150">
        <f>Dados!B880</f>
        <v>0</v>
      </c>
      <c r="K20" s="150">
        <f t="shared" si="0"/>
        <v>0</v>
      </c>
    </row>
    <row r="21" spans="1:11" ht="15">
      <c r="A21" s="196">
        <f>Dados!$A$853</f>
        <v>2009</v>
      </c>
      <c r="B21" s="196"/>
      <c r="C21" s="196"/>
      <c r="D21" s="196"/>
      <c r="E21" s="196"/>
      <c r="F21" s="196"/>
      <c r="H21" s="146" t="str">
        <f>Dados!A881</f>
        <v>040012-Atend/acomp de queimados</v>
      </c>
      <c r="I21" s="150">
        <f>Dados!I881</f>
        <v>0</v>
      </c>
      <c r="J21" s="150">
        <f>Dados!B881</f>
        <v>0</v>
      </c>
      <c r="K21" s="150">
        <f t="shared" si="0"/>
        <v>0</v>
      </c>
    </row>
    <row r="22" spans="1:11" ht="12.75" customHeight="1">
      <c r="A22" s="202" t="str">
        <f>Dados!H854</f>
        <v>Financiamento</v>
      </c>
      <c r="B22" s="204" t="str">
        <f>Dados!I854</f>
        <v>Atenção básica</v>
      </c>
      <c r="C22" s="198" t="str">
        <f>Dados!J854</f>
        <v>Média complexidade</v>
      </c>
      <c r="D22" s="198" t="str">
        <f>Dados!K854</f>
        <v>Alta complexidade</v>
      </c>
      <c r="E22" s="198" t="str">
        <f>Dados!L854</f>
        <v>Não se aplica</v>
      </c>
      <c r="F22" s="200" t="str">
        <f>Dados!M854</f>
        <v>Total</v>
      </c>
      <c r="H22" s="146" t="str">
        <f>Dados!A882</f>
        <v>040013-Atend/acomp diagn doenças endocr/metabe nut</v>
      </c>
      <c r="I22" s="150">
        <f>Dados!I882</f>
        <v>0</v>
      </c>
      <c r="J22" s="150">
        <f>Dados!B882</f>
        <v>0</v>
      </c>
      <c r="K22" s="150">
        <f t="shared" si="0"/>
        <v>0</v>
      </c>
    </row>
    <row r="23" spans="1:11" ht="12.75">
      <c r="A23" s="203"/>
      <c r="B23" s="205"/>
      <c r="C23" s="199"/>
      <c r="D23" s="199"/>
      <c r="E23" s="199"/>
      <c r="F23" s="201"/>
      <c r="H23" s="146" t="str">
        <f>Dados!A883</f>
        <v>040014-Trat doenças sistema nervoso central perif</v>
      </c>
      <c r="I23" s="150">
        <f>Dados!I883</f>
        <v>0</v>
      </c>
      <c r="J23" s="150">
        <f>Dados!B883</f>
        <v>0</v>
      </c>
      <c r="K23" s="150">
        <f t="shared" si="0"/>
        <v>0</v>
      </c>
    </row>
    <row r="24" spans="1:11" ht="12.75">
      <c r="A24" s="146" t="str">
        <f>Dados!H855</f>
        <v>Atenção Básica (PAB)</v>
      </c>
      <c r="B24" s="150">
        <f>Dados!I855</f>
        <v>0</v>
      </c>
      <c r="C24" s="150">
        <f>Dados!J855</f>
        <v>0</v>
      </c>
      <c r="D24" s="150">
        <f>Dados!K855</f>
        <v>0</v>
      </c>
      <c r="E24" s="150">
        <f>Dados!L855</f>
        <v>0</v>
      </c>
      <c r="F24" s="150">
        <f>Dados!M855</f>
        <v>0</v>
      </c>
      <c r="H24" s="146" t="str">
        <f>Dados!A884</f>
        <v>040015-Trat doenças do aparelho da visão</v>
      </c>
      <c r="I24" s="150">
        <f>Dados!I884</f>
        <v>0</v>
      </c>
      <c r="J24" s="150">
        <f>Dados!B884</f>
        <v>0</v>
      </c>
      <c r="K24" s="150">
        <f t="shared" si="0"/>
        <v>0</v>
      </c>
    </row>
    <row r="25" spans="1:11" ht="12.75">
      <c r="A25" s="146" t="str">
        <f>Dados!H856</f>
        <v>Assistência Farmacêutica</v>
      </c>
      <c r="B25" s="150">
        <f>Dados!I856</f>
        <v>0</v>
      </c>
      <c r="C25" s="150">
        <f>Dados!J856</f>
        <v>0</v>
      </c>
      <c r="D25" s="150">
        <f>Dados!K856</f>
        <v>0</v>
      </c>
      <c r="E25" s="150">
        <f>Dados!L856</f>
        <v>0</v>
      </c>
      <c r="F25" s="150">
        <f>Dados!M856</f>
        <v>0</v>
      </c>
      <c r="H25" s="146" t="str">
        <f>Dados!A885</f>
        <v>040016-Trat em oncologia</v>
      </c>
      <c r="I25" s="150">
        <f>Dados!I885</f>
        <v>0</v>
      </c>
      <c r="J25" s="150">
        <f>Dados!B885</f>
        <v>0</v>
      </c>
      <c r="K25" s="150">
        <f t="shared" si="0"/>
        <v>0</v>
      </c>
    </row>
    <row r="26" spans="1:11" ht="12.75">
      <c r="A26" s="146" t="str">
        <f>Dados!H857</f>
        <v>Fundo de Ações Estratégicas e Compensações FAEC</v>
      </c>
      <c r="B26" s="150">
        <f>Dados!I857</f>
        <v>0</v>
      </c>
      <c r="C26" s="150">
        <f>Dados!J857</f>
        <v>0</v>
      </c>
      <c r="D26" s="150">
        <f>Dados!K857</f>
        <v>0</v>
      </c>
      <c r="E26" s="150">
        <f>Dados!L857</f>
        <v>0</v>
      </c>
      <c r="F26" s="150">
        <f>Dados!M857</f>
        <v>0</v>
      </c>
      <c r="H26" s="146" t="str">
        <f>Dados!A886</f>
        <v>040017-Nefrologia</v>
      </c>
      <c r="I26" s="150">
        <f>Dados!I886</f>
        <v>0</v>
      </c>
      <c r="J26" s="150">
        <f>Dados!B886</f>
        <v>0</v>
      </c>
      <c r="K26" s="150">
        <f t="shared" si="0"/>
        <v>0</v>
      </c>
    </row>
    <row r="27" spans="1:11" ht="12.75">
      <c r="A27" s="146" t="str">
        <f>Dados!H858</f>
        <v>Incentivo - MAC</v>
      </c>
      <c r="B27" s="150">
        <f>Dados!I858</f>
        <v>0</v>
      </c>
      <c r="C27" s="150">
        <f>Dados!J858</f>
        <v>0</v>
      </c>
      <c r="D27" s="150">
        <f>Dados!K858</f>
        <v>0</v>
      </c>
      <c r="E27" s="150">
        <f>Dados!L858</f>
        <v>0</v>
      </c>
      <c r="F27" s="150">
        <f>Dados!M858</f>
        <v>0</v>
      </c>
      <c r="H27" s="146" t="str">
        <f>Dados!A887</f>
        <v>040018-Tratamentos odontológicos</v>
      </c>
      <c r="I27" s="150">
        <f>Dados!I887</f>
        <v>0</v>
      </c>
      <c r="J27" s="150">
        <f>Dados!B887</f>
        <v>0</v>
      </c>
      <c r="K27" s="150">
        <f t="shared" si="0"/>
        <v>0</v>
      </c>
    </row>
    <row r="28" spans="1:11" ht="12.75">
      <c r="A28" s="146" t="str">
        <f>Dados!H859</f>
        <v>Média e Alta Complexidade (MAC)</v>
      </c>
      <c r="B28" s="150">
        <f>Dados!I859</f>
        <v>0</v>
      </c>
      <c r="C28" s="150">
        <f>Dados!J859</f>
        <v>0</v>
      </c>
      <c r="D28" s="150">
        <f>Dados!K859</f>
        <v>0</v>
      </c>
      <c r="E28" s="150">
        <f>Dados!L859</f>
        <v>0</v>
      </c>
      <c r="F28" s="150">
        <f>Dados!M859</f>
        <v>0</v>
      </c>
      <c r="H28" s="146" t="str">
        <f>Dados!A888</f>
        <v>040019-Cirurgia do sistema nervoso central e perif</v>
      </c>
      <c r="I28" s="150">
        <f>Dados!I888</f>
        <v>0</v>
      </c>
      <c r="J28" s="150">
        <f>Dados!B888</f>
        <v>0</v>
      </c>
      <c r="K28" s="150">
        <f t="shared" si="0"/>
        <v>0</v>
      </c>
    </row>
    <row r="29" spans="1:11" ht="12.75">
      <c r="A29" s="146" t="str">
        <f>Dados!H860</f>
        <v>Vigilância em Saúde</v>
      </c>
      <c r="B29" s="150">
        <f>Dados!I860</f>
        <v>0</v>
      </c>
      <c r="C29" s="150">
        <f>Dados!J860</f>
        <v>0</v>
      </c>
      <c r="D29" s="150">
        <f>Dados!K860</f>
        <v>0</v>
      </c>
      <c r="E29" s="150">
        <f>Dados!L860</f>
        <v>0</v>
      </c>
      <c r="F29" s="150">
        <f>Dados!M860</f>
        <v>0</v>
      </c>
      <c r="H29" s="146" t="str">
        <f>Dados!A889</f>
        <v>040020-Cirurgias de ouvido, nariz e garganta</v>
      </c>
      <c r="I29" s="150">
        <f>Dados!I889</f>
        <v>0</v>
      </c>
      <c r="J29" s="150">
        <f>Dados!B889</f>
        <v>0</v>
      </c>
      <c r="K29" s="150">
        <f t="shared" si="0"/>
        <v>0</v>
      </c>
    </row>
    <row r="30" spans="1:11" ht="12.75">
      <c r="A30" s="146" t="str">
        <f>Dados!H861</f>
        <v>Não discriminado</v>
      </c>
      <c r="B30" s="150">
        <f>Dados!I861</f>
        <v>0</v>
      </c>
      <c r="C30" s="150">
        <f>Dados!J861</f>
        <v>0</v>
      </c>
      <c r="D30" s="150">
        <f>Dados!K861</f>
        <v>0</v>
      </c>
      <c r="E30" s="150">
        <f>Dados!L861</f>
        <v>0</v>
      </c>
      <c r="F30" s="150">
        <f>Dados!M861</f>
        <v>0</v>
      </c>
      <c r="H30" s="146" t="str">
        <f>Dados!A890</f>
        <v>040021-Deformidade labio-palatal e crânio-facial</v>
      </c>
      <c r="I30" s="150">
        <f>Dados!I890</f>
        <v>0</v>
      </c>
      <c r="J30" s="150">
        <f>Dados!B890</f>
        <v>0</v>
      </c>
      <c r="K30" s="150">
        <f t="shared" si="0"/>
        <v>0</v>
      </c>
    </row>
    <row r="31" spans="1:11" ht="13.5" thickBot="1">
      <c r="A31" s="147" t="str">
        <f>Dados!H862</f>
        <v>Total</v>
      </c>
      <c r="B31" s="151">
        <f>Dados!I862</f>
        <v>0</v>
      </c>
      <c r="C31" s="151">
        <f>Dados!J862</f>
        <v>0</v>
      </c>
      <c r="D31" s="151">
        <f>Dados!K862</f>
        <v>0</v>
      </c>
      <c r="E31" s="151">
        <f>Dados!L862</f>
        <v>0</v>
      </c>
      <c r="F31" s="151">
        <f>Dados!M862</f>
        <v>0</v>
      </c>
      <c r="H31" s="146" t="str">
        <f>Dados!A891</f>
        <v>040022-Cirurgia apar da visão</v>
      </c>
      <c r="I31" s="150">
        <f>Dados!I891</f>
        <v>0</v>
      </c>
      <c r="J31" s="150">
        <f>Dados!B891</f>
        <v>0</v>
      </c>
      <c r="K31" s="150">
        <f t="shared" si="0"/>
        <v>0</v>
      </c>
    </row>
    <row r="32" spans="1:11" ht="12.75">
      <c r="A32" t="s">
        <v>778</v>
      </c>
      <c r="H32" s="146" t="str">
        <f>Dados!A892</f>
        <v>040023-Cirurgia apar circulatório</v>
      </c>
      <c r="I32" s="150">
        <f>Dados!I892</f>
        <v>0</v>
      </c>
      <c r="J32" s="150">
        <f>Dados!B892</f>
        <v>0</v>
      </c>
      <c r="K32" s="150">
        <f t="shared" si="0"/>
        <v>0</v>
      </c>
    </row>
    <row r="33" spans="1:11" ht="12.75">
      <c r="A33" s="148" t="s">
        <v>780</v>
      </c>
      <c r="H33" s="146" t="str">
        <f>Dados!A893</f>
        <v>040024-Cirurgia apar digest,orgãos anex par abdom</v>
      </c>
      <c r="I33" s="150">
        <f>Dados!I893</f>
        <v>0</v>
      </c>
      <c r="J33" s="150">
        <f>Dados!B893</f>
        <v>0</v>
      </c>
      <c r="K33" s="150">
        <f t="shared" si="0"/>
        <v>0</v>
      </c>
    </row>
    <row r="34" spans="8:11" ht="12.75">
      <c r="H34" s="146" t="str">
        <f>Dados!A894</f>
        <v>040025-Cirurgia do aparelho geniturinário</v>
      </c>
      <c r="I34" s="150">
        <f>Dados!I894</f>
        <v>0</v>
      </c>
      <c r="J34" s="150">
        <f>Dados!B894</f>
        <v>0</v>
      </c>
      <c r="K34" s="150">
        <f t="shared" si="0"/>
        <v>0</v>
      </c>
    </row>
    <row r="35" spans="8:11" ht="12.75">
      <c r="H35" s="146" t="str">
        <f>Dados!A895</f>
        <v>040026-Tratamento de queimados</v>
      </c>
      <c r="I35" s="150">
        <f>Dados!I895</f>
        <v>0</v>
      </c>
      <c r="J35" s="150">
        <f>Dados!B895</f>
        <v>0</v>
      </c>
      <c r="K35" s="150">
        <f t="shared" si="0"/>
        <v>0</v>
      </c>
    </row>
    <row r="36" spans="8:11" ht="12.75">
      <c r="H36" s="146" t="str">
        <f>Dados!A896</f>
        <v>040027-Cirurgia reparadora para lipodistrofia</v>
      </c>
      <c r="I36" s="150">
        <f>Dados!I896</f>
        <v>0</v>
      </c>
      <c r="J36" s="150">
        <f>Dados!B896</f>
        <v>0</v>
      </c>
      <c r="K36" s="150">
        <f t="shared" si="0"/>
        <v>0</v>
      </c>
    </row>
    <row r="37" spans="3:11" ht="12.75">
      <c r="C37" s="104" t="s">
        <v>755</v>
      </c>
      <c r="H37" s="146" t="str">
        <f>Dados!A897</f>
        <v>040028-Outras cirurgias plásticas/reparadoras</v>
      </c>
      <c r="I37" s="150">
        <f>Dados!I897</f>
        <v>0</v>
      </c>
      <c r="J37" s="150">
        <f>Dados!B897</f>
        <v>0</v>
      </c>
      <c r="K37" s="150">
        <f t="shared" si="0"/>
        <v>0</v>
      </c>
    </row>
    <row r="38" spans="8:11" ht="12.75">
      <c r="H38" s="146" t="str">
        <f>Dados!A898</f>
        <v>040029-Cirurgia orofacial</v>
      </c>
      <c r="I38" s="150">
        <f>Dados!I898</f>
        <v>0</v>
      </c>
      <c r="J38" s="150">
        <f>Dados!B898</f>
        <v>0</v>
      </c>
      <c r="K38" s="150">
        <f t="shared" si="0"/>
        <v>0</v>
      </c>
    </row>
    <row r="39" spans="8:11" ht="12.75">
      <c r="H39" s="146" t="str">
        <f>Dados!A899</f>
        <v>040030-Sequenciais</v>
      </c>
      <c r="I39" s="150">
        <f>Dados!I899</f>
        <v>0</v>
      </c>
      <c r="J39" s="150">
        <f>Dados!B899</f>
        <v>0</v>
      </c>
      <c r="K39" s="150">
        <f t="shared" si="0"/>
        <v>0</v>
      </c>
    </row>
    <row r="40" spans="8:11" ht="12.75">
      <c r="H40" s="146" t="str">
        <f>Dados!A900</f>
        <v>040032-Transplantes de orgãos, tecidos e células</v>
      </c>
      <c r="I40" s="150">
        <f>Dados!I900</f>
        <v>0</v>
      </c>
      <c r="J40" s="150">
        <f>Dados!B900</f>
        <v>0</v>
      </c>
      <c r="K40" s="150">
        <f t="shared" si="0"/>
        <v>0</v>
      </c>
    </row>
    <row r="41" spans="8:11" ht="12.75">
      <c r="H41" s="146" t="str">
        <f>Dados!A901</f>
        <v>040033-Medicamentos para transplante</v>
      </c>
      <c r="I41" s="150">
        <f>Dados!I901</f>
        <v>0</v>
      </c>
      <c r="J41" s="150">
        <f>Dados!B901</f>
        <v>0</v>
      </c>
      <c r="K41" s="150">
        <f t="shared" si="0"/>
        <v>0</v>
      </c>
    </row>
    <row r="42" spans="8:11" ht="12.75">
      <c r="H42" s="146" t="str">
        <f>Dados!A902</f>
        <v>040035-OPM em odontologia</v>
      </c>
      <c r="I42" s="150">
        <f>Dados!I902</f>
        <v>0</v>
      </c>
      <c r="J42" s="150">
        <f>Dados!B902</f>
        <v>0</v>
      </c>
      <c r="K42" s="150">
        <f t="shared" si="0"/>
        <v>0</v>
      </c>
    </row>
    <row r="43" spans="8:11" ht="12.75">
      <c r="H43" s="146" t="str">
        <f>Dados!A903</f>
        <v>040036-OPM em queimados</v>
      </c>
      <c r="I43" s="150">
        <f>Dados!I903</f>
        <v>0</v>
      </c>
      <c r="J43" s="150">
        <f>Dados!B903</f>
        <v>0</v>
      </c>
      <c r="K43" s="150">
        <f t="shared" si="0"/>
        <v>0</v>
      </c>
    </row>
    <row r="44" spans="8:11" ht="12.75">
      <c r="H44" s="146" t="str">
        <f>Dados!A904</f>
        <v>040038-OPM para transplantes</v>
      </c>
      <c r="I44" s="150">
        <f>Dados!I904</f>
        <v>0</v>
      </c>
      <c r="J44" s="150">
        <f>Dados!B904</f>
        <v>0</v>
      </c>
      <c r="K44" s="150">
        <f t="shared" si="0"/>
        <v>0</v>
      </c>
    </row>
    <row r="45" spans="8:11" ht="12.75">
      <c r="H45" s="146" t="str">
        <f>Dados!A905</f>
        <v>040039-Incentivos ao pré-natal e nascimento</v>
      </c>
      <c r="I45" s="150">
        <f>Dados!I905</f>
        <v>0</v>
      </c>
      <c r="J45" s="150">
        <f>Dados!B905</f>
        <v>0</v>
      </c>
      <c r="K45" s="150">
        <f t="shared" si="0"/>
        <v>0</v>
      </c>
    </row>
    <row r="46" spans="8:11" ht="12.75">
      <c r="H46" s="146" t="str">
        <f>Dados!A906</f>
        <v>040040-Incentivo ao registro cívil de nascimento</v>
      </c>
      <c r="I46" s="150">
        <f>Dados!I906</f>
        <v>0</v>
      </c>
      <c r="J46" s="150">
        <f>Dados!B906</f>
        <v>0</v>
      </c>
      <c r="K46" s="150">
        <f t="shared" si="0"/>
        <v>0</v>
      </c>
    </row>
    <row r="47" spans="8:11" ht="12.75">
      <c r="H47" s="146" t="str">
        <f>Dados!A907</f>
        <v>040041-Centr Nacional Regulação Alta Complex CNRAC</v>
      </c>
      <c r="I47" s="150">
        <f>Dados!I907</f>
        <v>0</v>
      </c>
      <c r="J47" s="150">
        <f>Dados!B907</f>
        <v>0</v>
      </c>
      <c r="K47" s="150">
        <f t="shared" si="0"/>
        <v>0</v>
      </c>
    </row>
    <row r="48" spans="8:11" ht="12.75">
      <c r="H48" s="146" t="str">
        <f>Dados!A908</f>
        <v>040042-Reguladores Ativ Hormonal Inibidores Prolac</v>
      </c>
      <c r="I48" s="150">
        <f>Dados!I908</f>
        <v>0</v>
      </c>
      <c r="J48" s="150">
        <f>Dados!B908</f>
        <v>0</v>
      </c>
      <c r="K48" s="150">
        <f t="shared" si="0"/>
        <v>0</v>
      </c>
    </row>
    <row r="49" spans="8:11" ht="12.75">
      <c r="H49" s="146" t="str">
        <f>Dados!A909</f>
        <v>040043-Política Nacional de Cirurgias Eletivas</v>
      </c>
      <c r="I49" s="150">
        <f>Dados!I909</f>
        <v>0</v>
      </c>
      <c r="J49" s="150">
        <f>Dados!B909</f>
        <v>0</v>
      </c>
      <c r="K49" s="150">
        <f t="shared" si="0"/>
        <v>0</v>
      </c>
    </row>
    <row r="50" spans="8:11" ht="12.75">
      <c r="H50" s="146" t="str">
        <f>Dados!A910</f>
        <v>040044-Redesignação e acompanhamento</v>
      </c>
      <c r="I50" s="150">
        <f>Dados!I910</f>
        <v>0</v>
      </c>
      <c r="J50" s="150">
        <f>Dados!B910</f>
        <v>0</v>
      </c>
      <c r="K50" s="150">
        <f t="shared" si="0"/>
        <v>0</v>
      </c>
    </row>
    <row r="51" spans="8:11" ht="12.75">
      <c r="H51" s="146" t="str">
        <f>Dados!A911</f>
        <v>040045-Projeto Olhar Brasil</v>
      </c>
      <c r="I51" s="150">
        <f>Dados!I911</f>
        <v>0</v>
      </c>
      <c r="J51" s="150">
        <f>Dados!B911</f>
        <v>0</v>
      </c>
      <c r="K51" s="150">
        <f t="shared" si="0"/>
        <v>0</v>
      </c>
    </row>
    <row r="52" spans="8:11" ht="12.75">
      <c r="H52" s="146" t="str">
        <f>Dados!A912</f>
        <v>040046-Mamografia para Rastreamento</v>
      </c>
      <c r="I52" s="150">
        <f>Dados!I912</f>
        <v>0</v>
      </c>
      <c r="J52" s="150">
        <f>Dados!B912</f>
        <v>0</v>
      </c>
      <c r="K52" s="150">
        <f t="shared" si="0"/>
        <v>0</v>
      </c>
    </row>
    <row r="53" spans="8:11" ht="12.75">
      <c r="H53" s="146" t="str">
        <f>Dados!A913</f>
        <v>021012-CNRAC - cód ant à tab unif-vál p/2008-01</v>
      </c>
      <c r="I53" s="150">
        <f>Dados!I913</f>
        <v>0</v>
      </c>
      <c r="J53" s="150">
        <f>Dados!B913</f>
        <v>0</v>
      </c>
      <c r="K53" s="150">
        <f t="shared" si="0"/>
        <v>0</v>
      </c>
    </row>
    <row r="54" spans="8:11" ht="12.75">
      <c r="H54" s="146" t="str">
        <f>Dados!A914</f>
        <v>021014-Eletivas - cód ant à tab unif-vál p/2008-01</v>
      </c>
      <c r="I54" s="150">
        <f>Dados!I914</f>
        <v>0</v>
      </c>
      <c r="J54" s="150">
        <f>Dados!B914</f>
        <v>0</v>
      </c>
      <c r="K54" s="150">
        <f t="shared" si="0"/>
        <v>0</v>
      </c>
    </row>
    <row r="55" spans="8:11" ht="12.75">
      <c r="H55" s="146" t="str">
        <f>Dados!A915</f>
        <v>050000-Incentivo - MAC</v>
      </c>
      <c r="I55" s="150">
        <f>Dados!I915</f>
        <v>0</v>
      </c>
      <c r="J55" s="150">
        <f>Dados!B915</f>
        <v>0</v>
      </c>
      <c r="K55" s="150">
        <f t="shared" si="0"/>
        <v>0</v>
      </c>
    </row>
    <row r="56" spans="8:11" ht="12.75">
      <c r="H56" s="146" t="str">
        <f>Dados!A916</f>
        <v>060000-Média e Alta Complexidade (MAC)</v>
      </c>
      <c r="I56" s="150">
        <f>Dados!I916</f>
        <v>0</v>
      </c>
      <c r="J56" s="150">
        <f>Dados!B916</f>
        <v>0</v>
      </c>
      <c r="K56" s="150">
        <f t="shared" si="0"/>
        <v>0</v>
      </c>
    </row>
    <row r="57" spans="3:11" ht="12.75">
      <c r="C57" s="104" t="s">
        <v>755</v>
      </c>
      <c r="H57" s="146" t="str">
        <f>Dados!A917</f>
        <v>070000-Vigilância em Saúde</v>
      </c>
      <c r="I57" s="150">
        <f>Dados!I917</f>
        <v>0</v>
      </c>
      <c r="J57" s="150">
        <f>Dados!B917</f>
        <v>0</v>
      </c>
      <c r="K57" s="150">
        <f t="shared" si="0"/>
        <v>0</v>
      </c>
    </row>
    <row r="58" spans="8:11" ht="12.75">
      <c r="H58" s="146" t="str">
        <f>Dados!A918</f>
        <v>Não aplicável</v>
      </c>
      <c r="I58" s="150">
        <f>Dados!I918</f>
        <v>0</v>
      </c>
      <c r="J58" s="150">
        <f>Dados!B918</f>
        <v>0</v>
      </c>
      <c r="K58" s="150">
        <f t="shared" si="0"/>
        <v>0</v>
      </c>
    </row>
    <row r="59" spans="8:11" ht="13.5" thickBot="1">
      <c r="H59" s="147" t="str">
        <f>Dados!A919</f>
        <v>Total</v>
      </c>
      <c r="I59" s="151">
        <f>Dados!I919</f>
        <v>0</v>
      </c>
      <c r="J59" s="151">
        <f>Dados!B919</f>
        <v>0</v>
      </c>
      <c r="K59" s="151">
        <f t="shared" si="0"/>
        <v>0</v>
      </c>
    </row>
    <row r="60" ht="12.75">
      <c r="H60" t="s">
        <v>778</v>
      </c>
    </row>
    <row r="61" ht="12.75">
      <c r="H61" s="148" t="s">
        <v>779</v>
      </c>
    </row>
    <row r="62" ht="12.75">
      <c r="H62" s="148" t="s">
        <v>780</v>
      </c>
    </row>
  </sheetData>
  <sheetProtection/>
  <mergeCells count="22">
    <mergeCell ref="C6:C7"/>
    <mergeCell ref="D6:D7"/>
    <mergeCell ref="E22:E23"/>
    <mergeCell ref="F22:F23"/>
    <mergeCell ref="A1:K1"/>
    <mergeCell ref="A22:A23"/>
    <mergeCell ref="B22:B23"/>
    <mergeCell ref="C22:C23"/>
    <mergeCell ref="D22:D23"/>
    <mergeCell ref="A20:F20"/>
    <mergeCell ref="A3:F3"/>
    <mergeCell ref="A4:F4"/>
    <mergeCell ref="A21:F21"/>
    <mergeCell ref="H3:K3"/>
    <mergeCell ref="E6:E7"/>
    <mergeCell ref="F6:F7"/>
    <mergeCell ref="A5:F5"/>
    <mergeCell ref="A19:F19"/>
    <mergeCell ref="A6:A7"/>
    <mergeCell ref="H4:K4"/>
    <mergeCell ref="H5:K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zoomScalePageLayoutView="0" workbookViewId="0" topLeftCell="A1">
      <selection activeCell="A1" sqref="A1:I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166" t="str">
        <f>Dados!C2</f>
        <v>Município: Passo de Torres - SC</v>
      </c>
      <c r="B1" s="166"/>
      <c r="C1" s="166"/>
      <c r="D1" s="166"/>
      <c r="E1" s="166"/>
      <c r="F1" s="166"/>
      <c r="G1" s="166"/>
      <c r="H1" s="166"/>
      <c r="I1" s="166"/>
      <c r="J1" s="58"/>
      <c r="K1" s="58"/>
      <c r="L1" s="58"/>
      <c r="M1" s="58"/>
      <c r="N1" s="58"/>
      <c r="O1" s="58"/>
      <c r="P1" s="58"/>
      <c r="Q1" s="58"/>
      <c r="R1" s="58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07" t="s">
        <v>744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8">
        <f>IF(Dados!A789="Qano","",Dados!A789)</f>
        <v>2009</v>
      </c>
      <c r="B4" s="208"/>
      <c r="C4" s="208"/>
      <c r="D4" s="208"/>
      <c r="E4" s="208"/>
      <c r="F4" s="208"/>
      <c r="G4" s="208"/>
      <c r="H4" s="208"/>
      <c r="I4" s="208"/>
    </row>
    <row r="5" spans="1:9" ht="12.75">
      <c r="A5" s="211" t="s">
        <v>163</v>
      </c>
      <c r="B5" s="209" t="s">
        <v>29</v>
      </c>
      <c r="C5" s="209"/>
      <c r="D5" s="209" t="s">
        <v>30</v>
      </c>
      <c r="E5" s="209"/>
      <c r="F5" s="209" t="s">
        <v>114</v>
      </c>
      <c r="G5" s="209"/>
      <c r="H5" s="209" t="s">
        <v>115</v>
      </c>
      <c r="I5" s="210"/>
    </row>
    <row r="6" spans="1:9" ht="12.75">
      <c r="A6" s="211"/>
      <c r="B6" s="93" t="s">
        <v>31</v>
      </c>
      <c r="C6" s="93" t="s">
        <v>28</v>
      </c>
      <c r="D6" s="93" t="s">
        <v>32</v>
      </c>
      <c r="E6" s="93" t="s">
        <v>28</v>
      </c>
      <c r="F6" s="93" t="s">
        <v>31</v>
      </c>
      <c r="G6" s="93" t="s">
        <v>28</v>
      </c>
      <c r="H6" s="93" t="s">
        <v>32</v>
      </c>
      <c r="I6" s="94" t="s">
        <v>28</v>
      </c>
    </row>
    <row r="7" spans="1:9" s="62" customFormat="1" ht="12.75">
      <c r="A7" s="141" t="s">
        <v>735</v>
      </c>
      <c r="B7" s="142">
        <f>SUM(B8:B9)</f>
        <v>11391</v>
      </c>
      <c r="C7" s="98">
        <f aca="true" t="shared" si="0" ref="C7:C22">IF(B$74=0,0,B7/B$74*100)</f>
        <v>36.09086876623788</v>
      </c>
      <c r="D7" s="142">
        <f>SUM(D8:D9)</f>
        <v>0</v>
      </c>
      <c r="E7" s="98">
        <f aca="true" t="shared" si="1" ref="E7:E22">IF(D$74=0,0,D7/D$74*100)</f>
        <v>0</v>
      </c>
      <c r="F7" s="142">
        <f>SUM(F8:F9)</f>
        <v>11391</v>
      </c>
      <c r="G7" s="98">
        <f aca="true" t="shared" si="2" ref="G7:G22">IF(F$74=0,0,F7/F$74*100)</f>
        <v>35.83991441965831</v>
      </c>
      <c r="H7" s="142">
        <f>SUM(H8:H9)</f>
        <v>0</v>
      </c>
      <c r="I7" s="98">
        <f aca="true" t="shared" si="3" ref="I7:I22">IF(H$74=0,0,H7/H$74*100)</f>
        <v>0</v>
      </c>
    </row>
    <row r="8" spans="1:9" ht="12.75">
      <c r="A8" s="59" t="s">
        <v>672</v>
      </c>
      <c r="B8" s="95">
        <f>Dados!B791</f>
        <v>11391</v>
      </c>
      <c r="C8" s="139">
        <f t="shared" si="0"/>
        <v>36.09086876623788</v>
      </c>
      <c r="D8" s="140">
        <f>Dados!C791</f>
        <v>0</v>
      </c>
      <c r="E8" s="139">
        <f t="shared" si="1"/>
        <v>0</v>
      </c>
      <c r="F8" s="95">
        <f>Dados!D791</f>
        <v>11391</v>
      </c>
      <c r="G8" s="139">
        <f t="shared" si="2"/>
        <v>35.83991441965831</v>
      </c>
      <c r="H8" s="140">
        <f>Dados!E791</f>
        <v>0</v>
      </c>
      <c r="I8" s="139">
        <f t="shared" si="3"/>
        <v>0</v>
      </c>
    </row>
    <row r="9" spans="1:9" ht="12.75">
      <c r="A9" s="59" t="s">
        <v>673</v>
      </c>
      <c r="B9" s="95">
        <f>Dados!B792</f>
        <v>0</v>
      </c>
      <c r="C9" s="139">
        <f t="shared" si="0"/>
        <v>0</v>
      </c>
      <c r="D9" s="140">
        <f>Dados!C792</f>
        <v>0</v>
      </c>
      <c r="E9" s="139">
        <f t="shared" si="1"/>
        <v>0</v>
      </c>
      <c r="F9" s="95">
        <f>Dados!D792</f>
        <v>0</v>
      </c>
      <c r="G9" s="139">
        <f t="shared" si="2"/>
        <v>0</v>
      </c>
      <c r="H9" s="140">
        <f>Dados!E792</f>
        <v>0</v>
      </c>
      <c r="I9" s="139">
        <f t="shared" si="3"/>
        <v>0</v>
      </c>
    </row>
    <row r="10" spans="1:9" s="62" customFormat="1" ht="12.75">
      <c r="A10" s="45" t="s">
        <v>736</v>
      </c>
      <c r="B10" s="97">
        <f>SUM(B11:B24)</f>
        <v>634</v>
      </c>
      <c r="C10" s="98">
        <f t="shared" si="0"/>
        <v>2.0087446929852355</v>
      </c>
      <c r="D10" s="97">
        <f>SUM(D11:D24)</f>
        <v>511.34</v>
      </c>
      <c r="E10" s="98">
        <f t="shared" si="1"/>
        <v>3.6834060160233273</v>
      </c>
      <c r="F10" s="97">
        <f>SUM(F11:F24)</f>
        <v>677</v>
      </c>
      <c r="G10" s="98">
        <f t="shared" si="2"/>
        <v>2.130069534027625</v>
      </c>
      <c r="H10" s="97">
        <f>SUM(H11:H24)</f>
        <v>547.29</v>
      </c>
      <c r="I10" s="98">
        <f t="shared" si="3"/>
        <v>3.6402637959073716</v>
      </c>
    </row>
    <row r="11" spans="1:9" ht="12.75">
      <c r="A11" s="59" t="s">
        <v>674</v>
      </c>
      <c r="B11" s="95">
        <f>Dados!B793</f>
        <v>490</v>
      </c>
      <c r="C11" s="139">
        <f t="shared" si="0"/>
        <v>1.5524998415816489</v>
      </c>
      <c r="D11" s="140">
        <f>Dados!C793</f>
        <v>511.34</v>
      </c>
      <c r="E11" s="139">
        <f t="shared" si="1"/>
        <v>3.6834060160233273</v>
      </c>
      <c r="F11" s="95">
        <f>Dados!D793</f>
        <v>533</v>
      </c>
      <c r="G11" s="139">
        <f t="shared" si="2"/>
        <v>1.6769971368341567</v>
      </c>
      <c r="H11" s="140">
        <f>Dados!E793</f>
        <v>547.29</v>
      </c>
      <c r="I11" s="139">
        <f t="shared" si="3"/>
        <v>3.6402637959073716</v>
      </c>
    </row>
    <row r="12" spans="1:9" ht="12.75">
      <c r="A12" s="59" t="s">
        <v>675</v>
      </c>
      <c r="B12" s="95">
        <f>Dados!B794</f>
        <v>0</v>
      </c>
      <c r="C12" s="139">
        <f t="shared" si="0"/>
        <v>0</v>
      </c>
      <c r="D12" s="140">
        <f>Dados!C794</f>
        <v>0</v>
      </c>
      <c r="E12" s="139">
        <f t="shared" si="1"/>
        <v>0</v>
      </c>
      <c r="F12" s="95">
        <f>Dados!D794</f>
        <v>0</v>
      </c>
      <c r="G12" s="139">
        <f t="shared" si="2"/>
        <v>0</v>
      </c>
      <c r="H12" s="140">
        <f>Dados!E794</f>
        <v>0</v>
      </c>
      <c r="I12" s="139">
        <f t="shared" si="3"/>
        <v>0</v>
      </c>
    </row>
    <row r="13" spans="1:9" ht="12.75">
      <c r="A13" s="59" t="s">
        <v>676</v>
      </c>
      <c r="B13" s="95">
        <f>Dados!B795</f>
        <v>0</v>
      </c>
      <c r="C13" s="139">
        <f t="shared" si="0"/>
        <v>0</v>
      </c>
      <c r="D13" s="140">
        <f>Dados!C795</f>
        <v>0</v>
      </c>
      <c r="E13" s="139">
        <f t="shared" si="1"/>
        <v>0</v>
      </c>
      <c r="F13" s="95">
        <f>Dados!D795</f>
        <v>0</v>
      </c>
      <c r="G13" s="139">
        <f t="shared" si="2"/>
        <v>0</v>
      </c>
      <c r="H13" s="140">
        <f>Dados!E795</f>
        <v>0</v>
      </c>
      <c r="I13" s="139">
        <f t="shared" si="3"/>
        <v>0</v>
      </c>
    </row>
    <row r="14" spans="1:9" ht="12.75">
      <c r="A14" s="59" t="s">
        <v>677</v>
      </c>
      <c r="B14" s="95">
        <f>Dados!B796</f>
        <v>0</v>
      </c>
      <c r="C14" s="139">
        <f t="shared" si="0"/>
        <v>0</v>
      </c>
      <c r="D14" s="140">
        <f>Dados!C796</f>
        <v>0</v>
      </c>
      <c r="E14" s="139">
        <f t="shared" si="1"/>
        <v>0</v>
      </c>
      <c r="F14" s="95">
        <f>Dados!D796</f>
        <v>0</v>
      </c>
      <c r="G14" s="139">
        <f t="shared" si="2"/>
        <v>0</v>
      </c>
      <c r="H14" s="140">
        <f>Dados!E796</f>
        <v>0</v>
      </c>
      <c r="I14" s="139">
        <f t="shared" si="3"/>
        <v>0</v>
      </c>
    </row>
    <row r="15" spans="1:9" ht="12.75">
      <c r="A15" s="59" t="s">
        <v>678</v>
      </c>
      <c r="B15" s="95">
        <f>Dados!B797</f>
        <v>0</v>
      </c>
      <c r="C15" s="139">
        <f t="shared" si="0"/>
        <v>0</v>
      </c>
      <c r="D15" s="140">
        <f>Dados!C797</f>
        <v>0</v>
      </c>
      <c r="E15" s="139">
        <f t="shared" si="1"/>
        <v>0</v>
      </c>
      <c r="F15" s="95">
        <f>Dados!D797</f>
        <v>0</v>
      </c>
      <c r="G15" s="139">
        <f t="shared" si="2"/>
        <v>0</v>
      </c>
      <c r="H15" s="140">
        <f>Dados!E797</f>
        <v>0</v>
      </c>
      <c r="I15" s="139">
        <f t="shared" si="3"/>
        <v>0</v>
      </c>
    </row>
    <row r="16" spans="1:9" ht="12.75">
      <c r="A16" s="59" t="s">
        <v>679</v>
      </c>
      <c r="B16" s="95">
        <f>Dados!B798</f>
        <v>0</v>
      </c>
      <c r="C16" s="139">
        <f t="shared" si="0"/>
        <v>0</v>
      </c>
      <c r="D16" s="140">
        <f>Dados!C798</f>
        <v>0</v>
      </c>
      <c r="E16" s="139">
        <f t="shared" si="1"/>
        <v>0</v>
      </c>
      <c r="F16" s="95">
        <f>Dados!D798</f>
        <v>0</v>
      </c>
      <c r="G16" s="139">
        <f t="shared" si="2"/>
        <v>0</v>
      </c>
      <c r="H16" s="140">
        <f>Dados!E798</f>
        <v>0</v>
      </c>
      <c r="I16" s="139">
        <f t="shared" si="3"/>
        <v>0</v>
      </c>
    </row>
    <row r="17" spans="1:9" ht="12.75">
      <c r="A17" s="59" t="s">
        <v>680</v>
      </c>
      <c r="B17" s="95">
        <f>Dados!B799</f>
        <v>0</v>
      </c>
      <c r="C17" s="139">
        <f t="shared" si="0"/>
        <v>0</v>
      </c>
      <c r="D17" s="140">
        <f>Dados!C799</f>
        <v>0</v>
      </c>
      <c r="E17" s="139">
        <f t="shared" si="1"/>
        <v>0</v>
      </c>
      <c r="F17" s="95">
        <f>Dados!D799</f>
        <v>0</v>
      </c>
      <c r="G17" s="139">
        <f t="shared" si="2"/>
        <v>0</v>
      </c>
      <c r="H17" s="140">
        <f>Dados!E799</f>
        <v>0</v>
      </c>
      <c r="I17" s="139">
        <f t="shared" si="3"/>
        <v>0</v>
      </c>
    </row>
    <row r="18" spans="1:9" ht="12.75">
      <c r="A18" s="59" t="s">
        <v>681</v>
      </c>
      <c r="B18" s="95">
        <f>Dados!B800</f>
        <v>0</v>
      </c>
      <c r="C18" s="139">
        <f t="shared" si="0"/>
        <v>0</v>
      </c>
      <c r="D18" s="140">
        <f>Dados!C800</f>
        <v>0</v>
      </c>
      <c r="E18" s="139">
        <f t="shared" si="1"/>
        <v>0</v>
      </c>
      <c r="F18" s="95">
        <f>Dados!D800</f>
        <v>0</v>
      </c>
      <c r="G18" s="139">
        <f t="shared" si="2"/>
        <v>0</v>
      </c>
      <c r="H18" s="140">
        <f>Dados!E800</f>
        <v>0</v>
      </c>
      <c r="I18" s="139">
        <f t="shared" si="3"/>
        <v>0</v>
      </c>
    </row>
    <row r="19" spans="1:9" ht="12.75">
      <c r="A19" s="59" t="s">
        <v>682</v>
      </c>
      <c r="B19" s="95">
        <f>Dados!B801</f>
        <v>0</v>
      </c>
      <c r="C19" s="139">
        <f t="shared" si="0"/>
        <v>0</v>
      </c>
      <c r="D19" s="140">
        <f>Dados!C801</f>
        <v>0</v>
      </c>
      <c r="E19" s="139">
        <f t="shared" si="1"/>
        <v>0</v>
      </c>
      <c r="F19" s="95">
        <f>Dados!D801</f>
        <v>0</v>
      </c>
      <c r="G19" s="139">
        <f t="shared" si="2"/>
        <v>0</v>
      </c>
      <c r="H19" s="140">
        <f>Dados!E801</f>
        <v>0</v>
      </c>
      <c r="I19" s="139">
        <f t="shared" si="3"/>
        <v>0</v>
      </c>
    </row>
    <row r="20" spans="1:9" ht="12.75">
      <c r="A20" s="59" t="s">
        <v>683</v>
      </c>
      <c r="B20" s="95">
        <f>Dados!B802</f>
        <v>0</v>
      </c>
      <c r="C20" s="139">
        <f t="shared" si="0"/>
        <v>0</v>
      </c>
      <c r="D20" s="140">
        <f>Dados!C802</f>
        <v>0</v>
      </c>
      <c r="E20" s="139">
        <f t="shared" si="1"/>
        <v>0</v>
      </c>
      <c r="F20" s="95">
        <f>Dados!D802</f>
        <v>0</v>
      </c>
      <c r="G20" s="139">
        <f t="shared" si="2"/>
        <v>0</v>
      </c>
      <c r="H20" s="140">
        <f>Dados!E802</f>
        <v>0</v>
      </c>
      <c r="I20" s="139">
        <f t="shared" si="3"/>
        <v>0</v>
      </c>
    </row>
    <row r="21" spans="1:9" ht="12.75">
      <c r="A21" s="59" t="s">
        <v>684</v>
      </c>
      <c r="B21" s="95">
        <f>Dados!B803</f>
        <v>0</v>
      </c>
      <c r="C21" s="139">
        <f t="shared" si="0"/>
        <v>0</v>
      </c>
      <c r="D21" s="140">
        <f>Dados!C803</f>
        <v>0</v>
      </c>
      <c r="E21" s="139">
        <f t="shared" si="1"/>
        <v>0</v>
      </c>
      <c r="F21" s="95">
        <f>Dados!D803</f>
        <v>0</v>
      </c>
      <c r="G21" s="139">
        <f t="shared" si="2"/>
        <v>0</v>
      </c>
      <c r="H21" s="140">
        <f>Dados!E803</f>
        <v>0</v>
      </c>
      <c r="I21" s="139">
        <f t="shared" si="3"/>
        <v>0</v>
      </c>
    </row>
    <row r="22" spans="1:9" ht="12.75">
      <c r="A22" s="59" t="s">
        <v>685</v>
      </c>
      <c r="B22" s="95">
        <f>Dados!B804</f>
        <v>0</v>
      </c>
      <c r="C22" s="139">
        <f t="shared" si="0"/>
        <v>0</v>
      </c>
      <c r="D22" s="140">
        <f>Dados!C804</f>
        <v>0</v>
      </c>
      <c r="E22" s="139">
        <f t="shared" si="1"/>
        <v>0</v>
      </c>
      <c r="F22" s="95">
        <f>Dados!D804</f>
        <v>0</v>
      </c>
      <c r="G22" s="139">
        <f t="shared" si="2"/>
        <v>0</v>
      </c>
      <c r="H22" s="140">
        <f>Dados!E804</f>
        <v>0</v>
      </c>
      <c r="I22" s="139">
        <f t="shared" si="3"/>
        <v>0</v>
      </c>
    </row>
    <row r="23" spans="1:9" ht="12.75">
      <c r="A23" s="59" t="s">
        <v>686</v>
      </c>
      <c r="B23" s="95">
        <f>Dados!B805</f>
        <v>0</v>
      </c>
      <c r="C23" s="139">
        <f aca="true" t="shared" si="4" ref="C23:C38">IF(B$74=0,0,B23/B$74*100)</f>
        <v>0</v>
      </c>
      <c r="D23" s="140">
        <f>Dados!C805</f>
        <v>0</v>
      </c>
      <c r="E23" s="139">
        <f aca="true" t="shared" si="5" ref="E23:E38">IF(D$74=0,0,D23/D$74*100)</f>
        <v>0</v>
      </c>
      <c r="F23" s="95">
        <f>Dados!D805</f>
        <v>0</v>
      </c>
      <c r="G23" s="139">
        <f aca="true" t="shared" si="6" ref="G23:G38">IF(F$74=0,0,F23/F$74*100)</f>
        <v>0</v>
      </c>
      <c r="H23" s="140">
        <f>Dados!E805</f>
        <v>0</v>
      </c>
      <c r="I23" s="139">
        <f aca="true" t="shared" si="7" ref="I23:I38">IF(H$74=0,0,H23/H$74*100)</f>
        <v>0</v>
      </c>
    </row>
    <row r="24" spans="1:9" ht="12.75">
      <c r="A24" s="59" t="s">
        <v>687</v>
      </c>
      <c r="B24" s="95">
        <f>Dados!B806</f>
        <v>144</v>
      </c>
      <c r="C24" s="139">
        <f t="shared" si="4"/>
        <v>0.4562448514035866</v>
      </c>
      <c r="D24" s="140">
        <f>Dados!C806</f>
        <v>0</v>
      </c>
      <c r="E24" s="139">
        <f t="shared" si="5"/>
        <v>0</v>
      </c>
      <c r="F24" s="95">
        <f>Dados!D806</f>
        <v>144</v>
      </c>
      <c r="G24" s="139">
        <f t="shared" si="6"/>
        <v>0.45307239719346826</v>
      </c>
      <c r="H24" s="140">
        <f>Dados!E806</f>
        <v>0</v>
      </c>
      <c r="I24" s="139">
        <f t="shared" si="7"/>
        <v>0</v>
      </c>
    </row>
    <row r="25" spans="1:9" s="62" customFormat="1" ht="12.75">
      <c r="A25" s="45" t="s">
        <v>737</v>
      </c>
      <c r="B25" s="97">
        <f>SUM(B26:B35)</f>
        <v>16180</v>
      </c>
      <c r="C25" s="98">
        <f>IF(B$74=0,0,B25/B$74*100)</f>
        <v>51.264178442430776</v>
      </c>
      <c r="D25" s="97">
        <f>SUM(D26:D35)</f>
        <v>12154.56</v>
      </c>
      <c r="E25" s="98">
        <f t="shared" si="5"/>
        <v>87.55462006906656</v>
      </c>
      <c r="F25" s="97">
        <f>SUM(F26:F35)</f>
        <v>16349</v>
      </c>
      <c r="G25" s="98">
        <f t="shared" si="6"/>
        <v>51.43944876191675</v>
      </c>
      <c r="H25" s="97">
        <f>SUM(H26:H35)</f>
        <v>13220.16</v>
      </c>
      <c r="I25" s="98">
        <f t="shared" si="7"/>
        <v>87.9330333536202</v>
      </c>
    </row>
    <row r="26" spans="1:9" ht="12.75">
      <c r="A26" s="59" t="s">
        <v>688</v>
      </c>
      <c r="B26" s="95">
        <f>Dados!B807</f>
        <v>15337</v>
      </c>
      <c r="C26" s="139">
        <f t="shared" si="4"/>
        <v>48.593245041505604</v>
      </c>
      <c r="D26" s="140">
        <f>Dados!C807</f>
        <v>10662.56</v>
      </c>
      <c r="E26" s="139">
        <f t="shared" si="5"/>
        <v>76.80709048814818</v>
      </c>
      <c r="F26" s="95">
        <f>Dados!D807</f>
        <v>15488</v>
      </c>
      <c r="G26" s="139">
        <f t="shared" si="6"/>
        <v>48.730453387030806</v>
      </c>
      <c r="H26" s="140">
        <f>Dados!E807</f>
        <v>11613.86</v>
      </c>
      <c r="I26" s="139">
        <f t="shared" si="7"/>
        <v>77.24883350460779</v>
      </c>
    </row>
    <row r="27" spans="1:9" ht="12.75">
      <c r="A27" s="59" t="s">
        <v>689</v>
      </c>
      <c r="B27" s="95">
        <f>Dados!B808</f>
        <v>272</v>
      </c>
      <c r="C27" s="139">
        <f t="shared" si="4"/>
        <v>0.8617958304289969</v>
      </c>
      <c r="D27" s="140">
        <f>Dados!C808</f>
        <v>1492</v>
      </c>
      <c r="E27" s="139">
        <f t="shared" si="5"/>
        <v>10.74752958091838</v>
      </c>
      <c r="F27" s="95">
        <f>Dados!D808</f>
        <v>290</v>
      </c>
      <c r="G27" s="139">
        <f t="shared" si="6"/>
        <v>0.912437466570179</v>
      </c>
      <c r="H27" s="140">
        <f>Dados!E808</f>
        <v>1606.3</v>
      </c>
      <c r="I27" s="139">
        <f t="shared" si="7"/>
        <v>10.684199849012428</v>
      </c>
    </row>
    <row r="28" spans="1:9" ht="12.75">
      <c r="A28" s="59" t="s">
        <v>690</v>
      </c>
      <c r="B28" s="95">
        <f>Dados!B809</f>
        <v>0</v>
      </c>
      <c r="C28" s="139">
        <f t="shared" si="4"/>
        <v>0</v>
      </c>
      <c r="D28" s="140">
        <f>Dados!C809</f>
        <v>0</v>
      </c>
      <c r="E28" s="139">
        <f t="shared" si="5"/>
        <v>0</v>
      </c>
      <c r="F28" s="95">
        <f>Dados!D809</f>
        <v>0</v>
      </c>
      <c r="G28" s="139">
        <f t="shared" si="6"/>
        <v>0</v>
      </c>
      <c r="H28" s="140">
        <f>Dados!E809</f>
        <v>0</v>
      </c>
      <c r="I28" s="139">
        <f t="shared" si="7"/>
        <v>0</v>
      </c>
    </row>
    <row r="29" spans="1:9" ht="12.75">
      <c r="A29" s="59" t="s">
        <v>691</v>
      </c>
      <c r="B29" s="95">
        <f>Dados!B810</f>
        <v>0</v>
      </c>
      <c r="C29" s="139">
        <f t="shared" si="4"/>
        <v>0</v>
      </c>
      <c r="D29" s="140">
        <f>Dados!C810</f>
        <v>0</v>
      </c>
      <c r="E29" s="139">
        <f t="shared" si="5"/>
        <v>0</v>
      </c>
      <c r="F29" s="95">
        <f>Dados!D810</f>
        <v>0</v>
      </c>
      <c r="G29" s="139">
        <f t="shared" si="6"/>
        <v>0</v>
      </c>
      <c r="H29" s="140">
        <f>Dados!E810</f>
        <v>0</v>
      </c>
      <c r="I29" s="139">
        <f t="shared" si="7"/>
        <v>0</v>
      </c>
    </row>
    <row r="30" spans="1:9" ht="12.75">
      <c r="A30" s="59" t="s">
        <v>692</v>
      </c>
      <c r="B30" s="95">
        <f>Dados!B811</f>
        <v>0</v>
      </c>
      <c r="C30" s="139">
        <f t="shared" si="4"/>
        <v>0</v>
      </c>
      <c r="D30" s="140">
        <f>Dados!C811</f>
        <v>0</v>
      </c>
      <c r="E30" s="139">
        <f t="shared" si="5"/>
        <v>0</v>
      </c>
      <c r="F30" s="95">
        <f>Dados!D811</f>
        <v>0</v>
      </c>
      <c r="G30" s="139">
        <f t="shared" si="6"/>
        <v>0</v>
      </c>
      <c r="H30" s="140">
        <f>Dados!E811</f>
        <v>0</v>
      </c>
      <c r="I30" s="139">
        <f t="shared" si="7"/>
        <v>0</v>
      </c>
    </row>
    <row r="31" spans="1:9" ht="12.75">
      <c r="A31" s="59" t="s">
        <v>693</v>
      </c>
      <c r="B31" s="95">
        <f>Dados!B812</f>
        <v>0</v>
      </c>
      <c r="C31" s="139">
        <f t="shared" si="4"/>
        <v>0</v>
      </c>
      <c r="D31" s="140">
        <f>Dados!C812</f>
        <v>0</v>
      </c>
      <c r="E31" s="139">
        <f t="shared" si="5"/>
        <v>0</v>
      </c>
      <c r="F31" s="95">
        <f>Dados!D812</f>
        <v>0</v>
      </c>
      <c r="G31" s="139">
        <f t="shared" si="6"/>
        <v>0</v>
      </c>
      <c r="H31" s="140">
        <f>Dados!E812</f>
        <v>0</v>
      </c>
      <c r="I31" s="139">
        <f t="shared" si="7"/>
        <v>0</v>
      </c>
    </row>
    <row r="32" spans="1:9" ht="12.75">
      <c r="A32" s="59" t="s">
        <v>694</v>
      </c>
      <c r="B32" s="95">
        <f>Dados!B813</f>
        <v>571</v>
      </c>
      <c r="C32" s="139">
        <f t="shared" si="4"/>
        <v>1.809137570496166</v>
      </c>
      <c r="D32" s="140">
        <f>Dados!C813</f>
        <v>0</v>
      </c>
      <c r="E32" s="139">
        <f t="shared" si="5"/>
        <v>0</v>
      </c>
      <c r="F32" s="95">
        <f>Dados!D813</f>
        <v>571</v>
      </c>
      <c r="G32" s="139">
        <f t="shared" si="6"/>
        <v>1.7965579083157663</v>
      </c>
      <c r="H32" s="140">
        <f>Dados!E813</f>
        <v>0</v>
      </c>
      <c r="I32" s="139">
        <f t="shared" si="7"/>
        <v>0</v>
      </c>
    </row>
    <row r="33" spans="1:9" ht="12.75">
      <c r="A33" s="59" t="s">
        <v>717</v>
      </c>
      <c r="B33" s="95">
        <f>Dados!B814</f>
        <v>0</v>
      </c>
      <c r="C33" s="139">
        <f t="shared" si="4"/>
        <v>0</v>
      </c>
      <c r="D33" s="140">
        <f>Dados!C814</f>
        <v>0</v>
      </c>
      <c r="E33" s="139">
        <f t="shared" si="5"/>
        <v>0</v>
      </c>
      <c r="F33" s="95">
        <f>Dados!D814</f>
        <v>0</v>
      </c>
      <c r="G33" s="139">
        <f t="shared" si="6"/>
        <v>0</v>
      </c>
      <c r="H33" s="140">
        <f>Dados!E814</f>
        <v>0</v>
      </c>
      <c r="I33" s="139">
        <f t="shared" si="7"/>
        <v>0</v>
      </c>
    </row>
    <row r="34" spans="1:9" ht="12.75">
      <c r="A34" s="59" t="s">
        <v>695</v>
      </c>
      <c r="B34" s="95">
        <f>Dados!B815</f>
        <v>0</v>
      </c>
      <c r="C34" s="139">
        <f t="shared" si="4"/>
        <v>0</v>
      </c>
      <c r="D34" s="140">
        <f>Dados!C815</f>
        <v>0</v>
      </c>
      <c r="E34" s="139">
        <f t="shared" si="5"/>
        <v>0</v>
      </c>
      <c r="F34" s="95">
        <f>Dados!D815</f>
        <v>0</v>
      </c>
      <c r="G34" s="139">
        <f t="shared" si="6"/>
        <v>0</v>
      </c>
      <c r="H34" s="140">
        <f>Dados!E815</f>
        <v>0</v>
      </c>
      <c r="I34" s="139">
        <f t="shared" si="7"/>
        <v>0</v>
      </c>
    </row>
    <row r="35" spans="1:9" ht="12.75">
      <c r="A35" s="59" t="s">
        <v>718</v>
      </c>
      <c r="B35" s="95">
        <f>Dados!B816</f>
        <v>0</v>
      </c>
      <c r="C35" s="139">
        <f t="shared" si="4"/>
        <v>0</v>
      </c>
      <c r="D35" s="140">
        <f>Dados!C816</f>
        <v>0</v>
      </c>
      <c r="E35" s="139">
        <f t="shared" si="5"/>
        <v>0</v>
      </c>
      <c r="F35" s="95">
        <f>Dados!D816</f>
        <v>0</v>
      </c>
      <c r="G35" s="139">
        <f t="shared" si="6"/>
        <v>0</v>
      </c>
      <c r="H35" s="140">
        <f>Dados!E816</f>
        <v>0</v>
      </c>
      <c r="I35" s="139">
        <f t="shared" si="7"/>
        <v>0</v>
      </c>
    </row>
    <row r="36" spans="1:9" s="62" customFormat="1" ht="12.75">
      <c r="A36" s="45" t="s">
        <v>738</v>
      </c>
      <c r="B36" s="97">
        <f>SUM(B37:B54)</f>
        <v>3318</v>
      </c>
      <c r="C36" s="98">
        <f>IF(B$74=0,0,B36/B$74*100)</f>
        <v>10.512641784424307</v>
      </c>
      <c r="D36" s="97">
        <f>SUM(D37:D54)</f>
        <v>796.36</v>
      </c>
      <c r="E36" s="98">
        <f t="shared" si="5"/>
        <v>5.736529931005471</v>
      </c>
      <c r="F36" s="97">
        <f>SUM(F37:F54)</f>
        <v>3327</v>
      </c>
      <c r="G36" s="98">
        <f t="shared" si="6"/>
        <v>10.467860176824088</v>
      </c>
      <c r="H36" s="97">
        <f>SUM(H37:H54)</f>
        <v>846.9000000000001</v>
      </c>
      <c r="I36" s="98">
        <f t="shared" si="7"/>
        <v>5.633100200540762</v>
      </c>
    </row>
    <row r="37" spans="1:9" ht="12.75">
      <c r="A37" s="59" t="s">
        <v>696</v>
      </c>
      <c r="B37" s="95">
        <f>Dados!B817</f>
        <v>3080</v>
      </c>
      <c r="C37" s="139">
        <f t="shared" si="4"/>
        <v>9.758570432798935</v>
      </c>
      <c r="D37" s="140">
        <f>Dados!C817</f>
        <v>682.9</v>
      </c>
      <c r="E37" s="139">
        <f t="shared" si="5"/>
        <v>4.919227849067802</v>
      </c>
      <c r="F37" s="95">
        <f>Dados!D817</f>
        <v>3082</v>
      </c>
      <c r="G37" s="139">
        <f t="shared" si="6"/>
        <v>9.697007834376867</v>
      </c>
      <c r="H37" s="140">
        <f>Dados!E817</f>
        <v>707.82</v>
      </c>
      <c r="I37" s="139">
        <f t="shared" si="7"/>
        <v>4.708018637320536</v>
      </c>
    </row>
    <row r="38" spans="1:9" ht="12.75">
      <c r="A38" s="59" t="s">
        <v>719</v>
      </c>
      <c r="B38" s="95">
        <f>Dados!B818</f>
        <v>0</v>
      </c>
      <c r="C38" s="139">
        <f t="shared" si="4"/>
        <v>0</v>
      </c>
      <c r="D38" s="140">
        <f>Dados!C818</f>
        <v>0</v>
      </c>
      <c r="E38" s="139">
        <f t="shared" si="5"/>
        <v>0</v>
      </c>
      <c r="F38" s="95">
        <f>Dados!D818</f>
        <v>0</v>
      </c>
      <c r="G38" s="139">
        <f t="shared" si="6"/>
        <v>0</v>
      </c>
      <c r="H38" s="140">
        <f>Dados!E818</f>
        <v>0</v>
      </c>
      <c r="I38" s="139">
        <f t="shared" si="7"/>
        <v>0</v>
      </c>
    </row>
    <row r="39" spans="1:9" ht="12.75">
      <c r="A39" s="59" t="s">
        <v>720</v>
      </c>
      <c r="B39" s="95">
        <f>Dados!B819</f>
        <v>0</v>
      </c>
      <c r="C39" s="139">
        <f aca="true" t="shared" si="8" ref="C39:C74">IF(B$74=0,0,B39/B$74*100)</f>
        <v>0</v>
      </c>
      <c r="D39" s="140">
        <f>Dados!C819</f>
        <v>0</v>
      </c>
      <c r="E39" s="139">
        <f aca="true" t="shared" si="9" ref="E39:E46">IF(D$74=0,0,D39/D$74*100)</f>
        <v>0</v>
      </c>
      <c r="F39" s="95">
        <f>Dados!D819</f>
        <v>0</v>
      </c>
      <c r="G39" s="139">
        <f aca="true" t="shared" si="10" ref="G39:G46">IF(F$74=0,0,F39/F$74*100)</f>
        <v>0</v>
      </c>
      <c r="H39" s="140">
        <f>Dados!E819</f>
        <v>0</v>
      </c>
      <c r="I39" s="139">
        <f aca="true" t="shared" si="11" ref="I39:I46">IF(H$74=0,0,H39/H$74*100)</f>
        <v>0</v>
      </c>
    </row>
    <row r="40" spans="1:9" ht="12.75">
      <c r="A40" s="59" t="s">
        <v>697</v>
      </c>
      <c r="B40" s="95">
        <f>Dados!B820</f>
        <v>31</v>
      </c>
      <c r="C40" s="139">
        <f t="shared" si="8"/>
        <v>0.09821937773271656</v>
      </c>
      <c r="D40" s="140">
        <f>Dados!C820</f>
        <v>113.46</v>
      </c>
      <c r="E40" s="139">
        <f t="shared" si="9"/>
        <v>0.8173020819376672</v>
      </c>
      <c r="F40" s="95">
        <f>Dados!D820</f>
        <v>38</v>
      </c>
      <c r="G40" s="139">
        <f t="shared" si="10"/>
        <v>0.11956077148160968</v>
      </c>
      <c r="H40" s="140">
        <f>Dados!E820</f>
        <v>139.08</v>
      </c>
      <c r="I40" s="139">
        <f t="shared" si="11"/>
        <v>0.9250815632202256</v>
      </c>
    </row>
    <row r="41" spans="1:9" ht="12.75">
      <c r="A41" s="59" t="s">
        <v>698</v>
      </c>
      <c r="B41" s="95">
        <f>Dados!B821</f>
        <v>0</v>
      </c>
      <c r="C41" s="139">
        <f t="shared" si="8"/>
        <v>0</v>
      </c>
      <c r="D41" s="140">
        <f>Dados!C821</f>
        <v>0</v>
      </c>
      <c r="E41" s="139">
        <f t="shared" si="9"/>
        <v>0</v>
      </c>
      <c r="F41" s="95">
        <f>Dados!D821</f>
        <v>0</v>
      </c>
      <c r="G41" s="139">
        <f t="shared" si="10"/>
        <v>0</v>
      </c>
      <c r="H41" s="140">
        <f>Dados!E821</f>
        <v>0</v>
      </c>
      <c r="I41" s="139">
        <f t="shared" si="11"/>
        <v>0</v>
      </c>
    </row>
    <row r="42" spans="1:9" ht="12.75">
      <c r="A42" s="59" t="s">
        <v>699</v>
      </c>
      <c r="B42" s="95">
        <f>Dados!B822</f>
        <v>0</v>
      </c>
      <c r="C42" s="139">
        <f t="shared" si="8"/>
        <v>0</v>
      </c>
      <c r="D42" s="140">
        <f>Dados!C822</f>
        <v>0</v>
      </c>
      <c r="E42" s="139">
        <f t="shared" si="9"/>
        <v>0</v>
      </c>
      <c r="F42" s="95">
        <f>Dados!D822</f>
        <v>0</v>
      </c>
      <c r="G42" s="139">
        <f t="shared" si="10"/>
        <v>0</v>
      </c>
      <c r="H42" s="140">
        <f>Dados!E822</f>
        <v>0</v>
      </c>
      <c r="I42" s="139">
        <f t="shared" si="11"/>
        <v>0</v>
      </c>
    </row>
    <row r="43" spans="1:9" ht="12.75">
      <c r="A43" s="59" t="s">
        <v>700</v>
      </c>
      <c r="B43" s="95">
        <f>Dados!B823</f>
        <v>0</v>
      </c>
      <c r="C43" s="139">
        <f t="shared" si="8"/>
        <v>0</v>
      </c>
      <c r="D43" s="140">
        <f>Dados!C823</f>
        <v>0</v>
      </c>
      <c r="E43" s="139">
        <f t="shared" si="9"/>
        <v>0</v>
      </c>
      <c r="F43" s="95">
        <f>Dados!D823</f>
        <v>0</v>
      </c>
      <c r="G43" s="139">
        <f t="shared" si="10"/>
        <v>0</v>
      </c>
      <c r="H43" s="140">
        <f>Dados!E823</f>
        <v>0</v>
      </c>
      <c r="I43" s="139">
        <f t="shared" si="11"/>
        <v>0</v>
      </c>
    </row>
    <row r="44" spans="1:9" ht="12.75">
      <c r="A44" s="59" t="s">
        <v>701</v>
      </c>
      <c r="B44" s="95">
        <f>Dados!B824</f>
        <v>0</v>
      </c>
      <c r="C44" s="139">
        <f t="shared" si="8"/>
        <v>0</v>
      </c>
      <c r="D44" s="140">
        <f>Dados!C824</f>
        <v>0</v>
      </c>
      <c r="E44" s="139">
        <f t="shared" si="9"/>
        <v>0</v>
      </c>
      <c r="F44" s="95">
        <f>Dados!D824</f>
        <v>0</v>
      </c>
      <c r="G44" s="139">
        <f t="shared" si="10"/>
        <v>0</v>
      </c>
      <c r="H44" s="140">
        <f>Dados!E824</f>
        <v>0</v>
      </c>
      <c r="I44" s="139">
        <f t="shared" si="11"/>
        <v>0</v>
      </c>
    </row>
    <row r="45" spans="1:9" ht="12.75">
      <c r="A45" s="59" t="s">
        <v>702</v>
      </c>
      <c r="B45" s="95">
        <f>Dados!B825</f>
        <v>0</v>
      </c>
      <c r="C45" s="139">
        <f t="shared" si="8"/>
        <v>0</v>
      </c>
      <c r="D45" s="140">
        <f>Dados!C825</f>
        <v>0</v>
      </c>
      <c r="E45" s="139">
        <f t="shared" si="9"/>
        <v>0</v>
      </c>
      <c r="F45" s="95">
        <f>Dados!D825</f>
        <v>0</v>
      </c>
      <c r="G45" s="139">
        <f t="shared" si="10"/>
        <v>0</v>
      </c>
      <c r="H45" s="140">
        <f>Dados!E825</f>
        <v>0</v>
      </c>
      <c r="I45" s="139">
        <f t="shared" si="11"/>
        <v>0</v>
      </c>
    </row>
    <row r="46" spans="1:9" ht="12.75">
      <c r="A46" s="59" t="s">
        <v>703</v>
      </c>
      <c r="B46" s="95">
        <f>Dados!B826</f>
        <v>0</v>
      </c>
      <c r="C46" s="139">
        <f t="shared" si="8"/>
        <v>0</v>
      </c>
      <c r="D46" s="140">
        <f>Dados!C826</f>
        <v>0</v>
      </c>
      <c r="E46" s="139">
        <f t="shared" si="9"/>
        <v>0</v>
      </c>
      <c r="F46" s="95">
        <f>Dados!D826</f>
        <v>0</v>
      </c>
      <c r="G46" s="139">
        <f t="shared" si="10"/>
        <v>0</v>
      </c>
      <c r="H46" s="140">
        <f>Dados!E826</f>
        <v>0</v>
      </c>
      <c r="I46" s="139">
        <f t="shared" si="11"/>
        <v>0</v>
      </c>
    </row>
    <row r="47" spans="1:9" ht="12.75">
      <c r="A47" s="59" t="s">
        <v>721</v>
      </c>
      <c r="B47" s="95">
        <f>Dados!B827</f>
        <v>0</v>
      </c>
      <c r="C47" s="139">
        <f t="shared" si="8"/>
        <v>0</v>
      </c>
      <c r="D47" s="140">
        <f>Dados!C827</f>
        <v>0</v>
      </c>
      <c r="E47" s="139">
        <f aca="true" t="shared" si="12" ref="E47:E56">IF(D$74=0,0,D47/D$74*100)</f>
        <v>0</v>
      </c>
      <c r="F47" s="95">
        <f>Dados!D827</f>
        <v>0</v>
      </c>
      <c r="G47" s="139">
        <f aca="true" t="shared" si="13" ref="G47:G56">IF(F$74=0,0,F47/F$74*100)</f>
        <v>0</v>
      </c>
      <c r="H47" s="140">
        <f>Dados!E827</f>
        <v>0</v>
      </c>
      <c r="I47" s="139">
        <f aca="true" t="shared" si="14" ref="I47:I56">IF(H$74=0,0,H47/H$74*100)</f>
        <v>0</v>
      </c>
    </row>
    <row r="48" spans="1:9" ht="12.75">
      <c r="A48" s="59" t="s">
        <v>704</v>
      </c>
      <c r="B48" s="95">
        <f>Dados!B828</f>
        <v>0</v>
      </c>
      <c r="C48" s="139">
        <f t="shared" si="8"/>
        <v>0</v>
      </c>
      <c r="D48" s="140">
        <f>Dados!C828</f>
        <v>0</v>
      </c>
      <c r="E48" s="139">
        <f t="shared" si="12"/>
        <v>0</v>
      </c>
      <c r="F48" s="95">
        <f>Dados!D828</f>
        <v>0</v>
      </c>
      <c r="G48" s="139">
        <f t="shared" si="13"/>
        <v>0</v>
      </c>
      <c r="H48" s="140">
        <f>Dados!E828</f>
        <v>0</v>
      </c>
      <c r="I48" s="139">
        <f t="shared" si="14"/>
        <v>0</v>
      </c>
    </row>
    <row r="49" spans="1:9" ht="12.75">
      <c r="A49" s="59" t="s">
        <v>705</v>
      </c>
      <c r="B49" s="95">
        <f>Dados!B829</f>
        <v>0</v>
      </c>
      <c r="C49" s="139">
        <f t="shared" si="8"/>
        <v>0</v>
      </c>
      <c r="D49" s="140">
        <f>Dados!C829</f>
        <v>0</v>
      </c>
      <c r="E49" s="139">
        <f t="shared" si="12"/>
        <v>0</v>
      </c>
      <c r="F49" s="95">
        <f>Dados!D829</f>
        <v>0</v>
      </c>
      <c r="G49" s="139">
        <f t="shared" si="13"/>
        <v>0</v>
      </c>
      <c r="H49" s="140">
        <f>Dados!E829</f>
        <v>0</v>
      </c>
      <c r="I49" s="139">
        <f t="shared" si="14"/>
        <v>0</v>
      </c>
    </row>
    <row r="50" spans="1:9" ht="12.75">
      <c r="A50" s="59" t="s">
        <v>706</v>
      </c>
      <c r="B50" s="95">
        <f>Dados!B830</f>
        <v>207</v>
      </c>
      <c r="C50" s="139">
        <f t="shared" si="8"/>
        <v>0.6558519738926558</v>
      </c>
      <c r="D50" s="140">
        <f>Dados!C830</f>
        <v>0</v>
      </c>
      <c r="E50" s="139">
        <f t="shared" si="12"/>
        <v>0</v>
      </c>
      <c r="F50" s="95">
        <f>Dados!D830</f>
        <v>207</v>
      </c>
      <c r="G50" s="139">
        <f t="shared" si="13"/>
        <v>0.6512915709656106</v>
      </c>
      <c r="H50" s="140">
        <f>Dados!E830</f>
        <v>0</v>
      </c>
      <c r="I50" s="139">
        <f t="shared" si="14"/>
        <v>0</v>
      </c>
    </row>
    <row r="51" spans="1:9" ht="12.75">
      <c r="A51" s="59" t="s">
        <v>707</v>
      </c>
      <c r="B51" s="95">
        <f>Dados!B831</f>
        <v>0</v>
      </c>
      <c r="C51" s="139">
        <f t="shared" si="8"/>
        <v>0</v>
      </c>
      <c r="D51" s="140">
        <f>Dados!C831</f>
        <v>0</v>
      </c>
      <c r="E51" s="139">
        <f t="shared" si="12"/>
        <v>0</v>
      </c>
      <c r="F51" s="95">
        <f>Dados!D831</f>
        <v>0</v>
      </c>
      <c r="G51" s="139">
        <f t="shared" si="13"/>
        <v>0</v>
      </c>
      <c r="H51" s="140">
        <f>Dados!E831</f>
        <v>0</v>
      </c>
      <c r="I51" s="139">
        <f t="shared" si="14"/>
        <v>0</v>
      </c>
    </row>
    <row r="52" spans="1:9" ht="12.75">
      <c r="A52" s="59" t="s">
        <v>722</v>
      </c>
      <c r="B52" s="95">
        <f>Dados!B832</f>
        <v>0</v>
      </c>
      <c r="C52" s="139">
        <f t="shared" si="8"/>
        <v>0</v>
      </c>
      <c r="D52" s="140">
        <f>Dados!C832</f>
        <v>0</v>
      </c>
      <c r="E52" s="139">
        <f t="shared" si="12"/>
        <v>0</v>
      </c>
      <c r="F52" s="95">
        <f>Dados!D832</f>
        <v>0</v>
      </c>
      <c r="G52" s="139">
        <f t="shared" si="13"/>
        <v>0</v>
      </c>
      <c r="H52" s="140">
        <f>Dados!E832</f>
        <v>0</v>
      </c>
      <c r="I52" s="139">
        <f t="shared" si="14"/>
        <v>0</v>
      </c>
    </row>
    <row r="53" spans="1:9" ht="12.75">
      <c r="A53" s="59" t="s">
        <v>708</v>
      </c>
      <c r="B53" s="95">
        <f>Dados!B833</f>
        <v>0</v>
      </c>
      <c r="C53" s="139">
        <f t="shared" si="8"/>
        <v>0</v>
      </c>
      <c r="D53" s="140">
        <f>Dados!C833</f>
        <v>0</v>
      </c>
      <c r="E53" s="139">
        <f t="shared" si="12"/>
        <v>0</v>
      </c>
      <c r="F53" s="95">
        <f>Dados!D833</f>
        <v>0</v>
      </c>
      <c r="G53" s="139">
        <f t="shared" si="13"/>
        <v>0</v>
      </c>
      <c r="H53" s="140">
        <f>Dados!E833</f>
        <v>0</v>
      </c>
      <c r="I53" s="139">
        <f t="shared" si="14"/>
        <v>0</v>
      </c>
    </row>
    <row r="54" spans="1:9" ht="12.75">
      <c r="A54" s="59" t="s">
        <v>709</v>
      </c>
      <c r="B54" s="95">
        <f>Dados!B834</f>
        <v>0</v>
      </c>
      <c r="C54" s="139">
        <f t="shared" si="8"/>
        <v>0</v>
      </c>
      <c r="D54" s="140">
        <f>Dados!C834</f>
        <v>0</v>
      </c>
      <c r="E54" s="139">
        <f t="shared" si="12"/>
        <v>0</v>
      </c>
      <c r="F54" s="95">
        <f>Dados!D834</f>
        <v>0</v>
      </c>
      <c r="G54" s="139">
        <f t="shared" si="13"/>
        <v>0</v>
      </c>
      <c r="H54" s="140">
        <f>Dados!E834</f>
        <v>0</v>
      </c>
      <c r="I54" s="139">
        <f t="shared" si="14"/>
        <v>0</v>
      </c>
    </row>
    <row r="55" spans="1:9" s="62" customFormat="1" ht="12.75">
      <c r="A55" s="45" t="s">
        <v>739</v>
      </c>
      <c r="B55" s="97">
        <f>SUM(B56:B61)</f>
        <v>0</v>
      </c>
      <c r="C55" s="98">
        <f t="shared" si="8"/>
        <v>0</v>
      </c>
      <c r="D55" s="97">
        <f>SUM(D56:D61)</f>
        <v>0</v>
      </c>
      <c r="E55" s="98">
        <f t="shared" si="12"/>
        <v>0</v>
      </c>
      <c r="F55" s="97">
        <f>SUM(F56:F61)</f>
        <v>0</v>
      </c>
      <c r="G55" s="98">
        <f t="shared" si="13"/>
        <v>0</v>
      </c>
      <c r="H55" s="97">
        <f>SUM(H56:H61)</f>
        <v>0</v>
      </c>
      <c r="I55" s="98">
        <f t="shared" si="14"/>
        <v>0</v>
      </c>
    </row>
    <row r="56" spans="1:9" ht="12.75">
      <c r="A56" s="59" t="s">
        <v>710</v>
      </c>
      <c r="B56" s="95">
        <f>Dados!B835</f>
        <v>0</v>
      </c>
      <c r="C56" s="139">
        <f t="shared" si="8"/>
        <v>0</v>
      </c>
      <c r="D56" s="140">
        <f>Dados!C835</f>
        <v>0</v>
      </c>
      <c r="E56" s="139">
        <f t="shared" si="12"/>
        <v>0</v>
      </c>
      <c r="F56" s="95">
        <f>Dados!D835</f>
        <v>0</v>
      </c>
      <c r="G56" s="139">
        <f t="shared" si="13"/>
        <v>0</v>
      </c>
      <c r="H56" s="140">
        <f>Dados!E835</f>
        <v>0</v>
      </c>
      <c r="I56" s="139">
        <f t="shared" si="14"/>
        <v>0</v>
      </c>
    </row>
    <row r="57" spans="1:9" ht="12.75">
      <c r="A57" s="59" t="s">
        <v>723</v>
      </c>
      <c r="B57" s="95">
        <f>Dados!B836</f>
        <v>0</v>
      </c>
      <c r="C57" s="139">
        <f t="shared" si="8"/>
        <v>0</v>
      </c>
      <c r="D57" s="140">
        <f>Dados!C836</f>
        <v>0</v>
      </c>
      <c r="E57" s="139">
        <f aca="true" t="shared" si="15" ref="E57:E74">IF(D$74=0,0,D57/D$74*100)</f>
        <v>0</v>
      </c>
      <c r="F57" s="95">
        <f>Dados!D836</f>
        <v>0</v>
      </c>
      <c r="G57" s="139">
        <f aca="true" t="shared" si="16" ref="G57:G74">IF(F$74=0,0,F57/F$74*100)</f>
        <v>0</v>
      </c>
      <c r="H57" s="140">
        <f>Dados!E836</f>
        <v>0</v>
      </c>
      <c r="I57" s="139">
        <f aca="true" t="shared" si="17" ref="I57:I74">IF(H$74=0,0,H57/H$74*100)</f>
        <v>0</v>
      </c>
    </row>
    <row r="58" spans="1:9" ht="12.75">
      <c r="A58" s="59" t="s">
        <v>724</v>
      </c>
      <c r="B58" s="95">
        <f>Dados!B837</f>
        <v>0</v>
      </c>
      <c r="C58" s="139">
        <f t="shared" si="8"/>
        <v>0</v>
      </c>
      <c r="D58" s="140">
        <f>Dados!C837</f>
        <v>0</v>
      </c>
      <c r="E58" s="139">
        <f t="shared" si="15"/>
        <v>0</v>
      </c>
      <c r="F58" s="95">
        <f>Dados!D837</f>
        <v>0</v>
      </c>
      <c r="G58" s="139">
        <f t="shared" si="16"/>
        <v>0</v>
      </c>
      <c r="H58" s="140">
        <f>Dados!E837</f>
        <v>0</v>
      </c>
      <c r="I58" s="139">
        <f t="shared" si="17"/>
        <v>0</v>
      </c>
    </row>
    <row r="59" spans="1:9" ht="12.75">
      <c r="A59" s="59" t="s">
        <v>725</v>
      </c>
      <c r="B59" s="95">
        <f>Dados!B838</f>
        <v>0</v>
      </c>
      <c r="C59" s="139">
        <f t="shared" si="8"/>
        <v>0</v>
      </c>
      <c r="D59" s="140">
        <f>Dados!C838</f>
        <v>0</v>
      </c>
      <c r="E59" s="139">
        <f t="shared" si="15"/>
        <v>0</v>
      </c>
      <c r="F59" s="95">
        <f>Dados!D838</f>
        <v>0</v>
      </c>
      <c r="G59" s="139">
        <f t="shared" si="16"/>
        <v>0</v>
      </c>
      <c r="H59" s="140">
        <f>Dados!E838</f>
        <v>0</v>
      </c>
      <c r="I59" s="139">
        <f t="shared" si="17"/>
        <v>0</v>
      </c>
    </row>
    <row r="60" spans="1:9" ht="12.75">
      <c r="A60" s="59" t="s">
        <v>726</v>
      </c>
      <c r="B60" s="95">
        <f>Dados!B839</f>
        <v>0</v>
      </c>
      <c r="C60" s="139">
        <f t="shared" si="8"/>
        <v>0</v>
      </c>
      <c r="D60" s="140">
        <f>Dados!C839</f>
        <v>0</v>
      </c>
      <c r="E60" s="139">
        <f t="shared" si="15"/>
        <v>0</v>
      </c>
      <c r="F60" s="95">
        <f>Dados!D839</f>
        <v>0</v>
      </c>
      <c r="G60" s="139">
        <f t="shared" si="16"/>
        <v>0</v>
      </c>
      <c r="H60" s="140">
        <f>Dados!E839</f>
        <v>0</v>
      </c>
      <c r="I60" s="139">
        <f t="shared" si="17"/>
        <v>0</v>
      </c>
    </row>
    <row r="61" spans="1:9" ht="12.75">
      <c r="A61" s="59" t="s">
        <v>711</v>
      </c>
      <c r="B61" s="95">
        <f>Dados!B840</f>
        <v>0</v>
      </c>
      <c r="C61" s="139">
        <f t="shared" si="8"/>
        <v>0</v>
      </c>
      <c r="D61" s="140">
        <f>Dados!C840</f>
        <v>0</v>
      </c>
      <c r="E61" s="139">
        <f t="shared" si="15"/>
        <v>0</v>
      </c>
      <c r="F61" s="95">
        <f>Dados!D840</f>
        <v>0</v>
      </c>
      <c r="G61" s="139">
        <f t="shared" si="16"/>
        <v>0</v>
      </c>
      <c r="H61" s="140">
        <f>Dados!E840</f>
        <v>0</v>
      </c>
      <c r="I61" s="139">
        <f t="shared" si="17"/>
        <v>0</v>
      </c>
    </row>
    <row r="62" spans="1:9" s="62" customFormat="1" ht="12.75">
      <c r="A62" s="45" t="s">
        <v>740</v>
      </c>
      <c r="B62" s="97">
        <f>SUM(B63:B66)</f>
        <v>0</v>
      </c>
      <c r="C62" s="98">
        <f t="shared" si="8"/>
        <v>0</v>
      </c>
      <c r="D62" s="97">
        <f>SUM(D63:D66)</f>
        <v>0</v>
      </c>
      <c r="E62" s="98">
        <f t="shared" si="15"/>
        <v>0</v>
      </c>
      <c r="F62" s="97">
        <f>SUM(F63:F66)</f>
        <v>0</v>
      </c>
      <c r="G62" s="98">
        <f t="shared" si="16"/>
        <v>0</v>
      </c>
      <c r="H62" s="97">
        <f>SUM(H63:H66)</f>
        <v>0</v>
      </c>
      <c r="I62" s="98">
        <f t="shared" si="17"/>
        <v>0</v>
      </c>
    </row>
    <row r="63" spans="1:9" ht="12.75">
      <c r="A63" s="59" t="s">
        <v>712</v>
      </c>
      <c r="B63" s="95">
        <f>Dados!B841</f>
        <v>0</v>
      </c>
      <c r="C63" s="139">
        <f t="shared" si="8"/>
        <v>0</v>
      </c>
      <c r="D63" s="140">
        <f>Dados!C841</f>
        <v>0</v>
      </c>
      <c r="E63" s="139">
        <f t="shared" si="15"/>
        <v>0</v>
      </c>
      <c r="F63" s="95">
        <f>Dados!D841</f>
        <v>0</v>
      </c>
      <c r="G63" s="139">
        <f t="shared" si="16"/>
        <v>0</v>
      </c>
      <c r="H63" s="140">
        <f>Dados!E841</f>
        <v>0</v>
      </c>
      <c r="I63" s="139">
        <f t="shared" si="17"/>
        <v>0</v>
      </c>
    </row>
    <row r="64" spans="1:9" ht="12.75">
      <c r="A64" s="59" t="s">
        <v>727</v>
      </c>
      <c r="B64" s="95">
        <f>Dados!B842</f>
        <v>0</v>
      </c>
      <c r="C64" s="139">
        <f t="shared" si="8"/>
        <v>0</v>
      </c>
      <c r="D64" s="140">
        <f>Dados!C842</f>
        <v>0</v>
      </c>
      <c r="E64" s="139">
        <f t="shared" si="15"/>
        <v>0</v>
      </c>
      <c r="F64" s="95">
        <f>Dados!D842</f>
        <v>0</v>
      </c>
      <c r="G64" s="139">
        <f t="shared" si="16"/>
        <v>0</v>
      </c>
      <c r="H64" s="140">
        <f>Dados!E842</f>
        <v>0</v>
      </c>
      <c r="I64" s="139">
        <f t="shared" si="17"/>
        <v>0</v>
      </c>
    </row>
    <row r="65" spans="1:14" s="16" customFormat="1" ht="12.75">
      <c r="A65" s="59" t="s">
        <v>728</v>
      </c>
      <c r="B65" s="95">
        <f>Dados!B843</f>
        <v>0</v>
      </c>
      <c r="C65" s="139">
        <f t="shared" si="8"/>
        <v>0</v>
      </c>
      <c r="D65" s="140">
        <f>Dados!C843</f>
        <v>0</v>
      </c>
      <c r="E65" s="139">
        <f t="shared" si="15"/>
        <v>0</v>
      </c>
      <c r="F65" s="95">
        <f>Dados!D843</f>
        <v>0</v>
      </c>
      <c r="G65" s="139">
        <f t="shared" si="16"/>
        <v>0</v>
      </c>
      <c r="H65" s="140">
        <f>Dados!E843</f>
        <v>0</v>
      </c>
      <c r="I65" s="139">
        <f t="shared" si="17"/>
        <v>0</v>
      </c>
      <c r="J65"/>
      <c r="K65"/>
      <c r="L65"/>
      <c r="M65"/>
      <c r="N65"/>
    </row>
    <row r="66" spans="1:14" s="16" customFormat="1" ht="12.75">
      <c r="A66" s="59" t="s">
        <v>729</v>
      </c>
      <c r="B66" s="95">
        <f>Dados!B844</f>
        <v>0</v>
      </c>
      <c r="C66" s="139">
        <f t="shared" si="8"/>
        <v>0</v>
      </c>
      <c r="D66" s="140">
        <f>Dados!C844</f>
        <v>0</v>
      </c>
      <c r="E66" s="139">
        <f t="shared" si="15"/>
        <v>0</v>
      </c>
      <c r="F66" s="95">
        <f>Dados!D844</f>
        <v>0</v>
      </c>
      <c r="G66" s="139">
        <f t="shared" si="16"/>
        <v>0</v>
      </c>
      <c r="H66" s="140">
        <f>Dados!E844</f>
        <v>0</v>
      </c>
      <c r="I66" s="139">
        <f t="shared" si="17"/>
        <v>0</v>
      </c>
      <c r="J66"/>
      <c r="K66"/>
      <c r="L66"/>
      <c r="M66"/>
      <c r="N66"/>
    </row>
    <row r="67" spans="1:9" s="62" customFormat="1" ht="12.75">
      <c r="A67" s="45" t="s">
        <v>741</v>
      </c>
      <c r="B67" s="97">
        <f>SUM(B68:B69)</f>
        <v>0</v>
      </c>
      <c r="C67" s="98">
        <f t="shared" si="8"/>
        <v>0</v>
      </c>
      <c r="D67" s="97">
        <f>SUM(D68:D69)</f>
        <v>0</v>
      </c>
      <c r="E67" s="98">
        <f t="shared" si="15"/>
        <v>0</v>
      </c>
      <c r="F67" s="97">
        <f>SUM(F68:F69)</f>
        <v>0</v>
      </c>
      <c r="G67" s="98">
        <f t="shared" si="16"/>
        <v>0</v>
      </c>
      <c r="H67" s="97">
        <f>SUM(H68:H69)</f>
        <v>0</v>
      </c>
      <c r="I67" s="98">
        <f t="shared" si="17"/>
        <v>0</v>
      </c>
    </row>
    <row r="68" spans="1:14" s="16" customFormat="1" ht="12.75">
      <c r="A68" s="59" t="s">
        <v>713</v>
      </c>
      <c r="B68" s="95">
        <f>Dados!B845</f>
        <v>0</v>
      </c>
      <c r="C68" s="139">
        <f t="shared" si="8"/>
        <v>0</v>
      </c>
      <c r="D68" s="140">
        <f>Dados!C845</f>
        <v>0</v>
      </c>
      <c r="E68" s="139">
        <f t="shared" si="15"/>
        <v>0</v>
      </c>
      <c r="F68" s="95">
        <f>Dados!D845</f>
        <v>0</v>
      </c>
      <c r="G68" s="139">
        <f t="shared" si="16"/>
        <v>0</v>
      </c>
      <c r="H68" s="140">
        <f>Dados!E845</f>
        <v>0</v>
      </c>
      <c r="I68" s="139">
        <f t="shared" si="17"/>
        <v>0</v>
      </c>
      <c r="J68"/>
      <c r="K68"/>
      <c r="L68"/>
      <c r="M68"/>
      <c r="N68"/>
    </row>
    <row r="69" spans="1:14" s="16" customFormat="1" ht="12.75">
      <c r="A69" s="59" t="s">
        <v>714</v>
      </c>
      <c r="B69" s="95">
        <f>Dados!B846</f>
        <v>0</v>
      </c>
      <c r="C69" s="139">
        <f t="shared" si="8"/>
        <v>0</v>
      </c>
      <c r="D69" s="140">
        <f>Dados!C846</f>
        <v>0</v>
      </c>
      <c r="E69" s="139">
        <f t="shared" si="15"/>
        <v>0</v>
      </c>
      <c r="F69" s="95">
        <f>Dados!D846</f>
        <v>0</v>
      </c>
      <c r="G69" s="139">
        <f t="shared" si="16"/>
        <v>0</v>
      </c>
      <c r="H69" s="140">
        <f>Dados!E846</f>
        <v>0</v>
      </c>
      <c r="I69" s="139">
        <f t="shared" si="17"/>
        <v>0</v>
      </c>
      <c r="J69"/>
      <c r="K69"/>
      <c r="L69"/>
      <c r="M69"/>
      <c r="N69"/>
    </row>
    <row r="70" spans="1:9" s="62" customFormat="1" ht="12.75">
      <c r="A70" s="45" t="s">
        <v>742</v>
      </c>
      <c r="B70" s="97">
        <f>SUM(B71:B73)</f>
        <v>39</v>
      </c>
      <c r="C70" s="98">
        <f t="shared" si="8"/>
        <v>0.1235663139218047</v>
      </c>
      <c r="D70" s="97">
        <f>SUM(D71:D73)</f>
        <v>420</v>
      </c>
      <c r="E70" s="98">
        <f t="shared" si="15"/>
        <v>3.025443983904638</v>
      </c>
      <c r="F70" s="97">
        <f>SUM(F71:F73)</f>
        <v>39</v>
      </c>
      <c r="G70" s="98">
        <f t="shared" si="16"/>
        <v>0.12270710757323097</v>
      </c>
      <c r="H70" s="97">
        <f>SUM(H71:H73)</f>
        <v>420</v>
      </c>
      <c r="I70" s="98">
        <f t="shared" si="17"/>
        <v>2.7936026499316564</v>
      </c>
    </row>
    <row r="71" spans="1:9" s="16" customFormat="1" ht="12.75">
      <c r="A71" s="59" t="s">
        <v>715</v>
      </c>
      <c r="B71" s="95">
        <f>Dados!B847</f>
        <v>39</v>
      </c>
      <c r="C71" s="139">
        <f t="shared" si="8"/>
        <v>0.1235663139218047</v>
      </c>
      <c r="D71" s="140">
        <f>Dados!C847</f>
        <v>420</v>
      </c>
      <c r="E71" s="139">
        <f t="shared" si="15"/>
        <v>3.025443983904638</v>
      </c>
      <c r="F71" s="95">
        <f>Dados!D847</f>
        <v>39</v>
      </c>
      <c r="G71" s="139">
        <f t="shared" si="16"/>
        <v>0.12270710757323097</v>
      </c>
      <c r="H71" s="140">
        <f>Dados!E847</f>
        <v>420</v>
      </c>
      <c r="I71" s="139">
        <f t="shared" si="17"/>
        <v>2.7936026499316564</v>
      </c>
    </row>
    <row r="72" spans="1:14" s="16" customFormat="1" ht="12.75">
      <c r="A72" s="59" t="s">
        <v>730</v>
      </c>
      <c r="B72" s="95">
        <f>Dados!B848</f>
        <v>0</v>
      </c>
      <c r="C72" s="139">
        <f t="shared" si="8"/>
        <v>0</v>
      </c>
      <c r="D72" s="140">
        <f>Dados!C848</f>
        <v>0</v>
      </c>
      <c r="E72" s="139">
        <f t="shared" si="15"/>
        <v>0</v>
      </c>
      <c r="F72" s="95">
        <f>Dados!D848</f>
        <v>0</v>
      </c>
      <c r="G72" s="139">
        <f t="shared" si="16"/>
        <v>0</v>
      </c>
      <c r="H72" s="140">
        <f>Dados!E848</f>
        <v>0</v>
      </c>
      <c r="I72" s="139">
        <f t="shared" si="17"/>
        <v>0</v>
      </c>
      <c r="J72"/>
      <c r="K72"/>
      <c r="L72"/>
      <c r="M72"/>
      <c r="N72"/>
    </row>
    <row r="73" spans="1:14" s="16" customFormat="1" ht="12.75">
      <c r="A73" s="59" t="s">
        <v>716</v>
      </c>
      <c r="B73" s="95">
        <f>Dados!B849</f>
        <v>0</v>
      </c>
      <c r="C73" s="139">
        <f t="shared" si="8"/>
        <v>0</v>
      </c>
      <c r="D73" s="140">
        <f>Dados!C849</f>
        <v>0</v>
      </c>
      <c r="E73" s="139">
        <f t="shared" si="15"/>
        <v>0</v>
      </c>
      <c r="F73" s="95">
        <f>Dados!D849</f>
        <v>0</v>
      </c>
      <c r="G73" s="139">
        <f t="shared" si="16"/>
        <v>0</v>
      </c>
      <c r="H73" s="140">
        <f>Dados!E849</f>
        <v>0</v>
      </c>
      <c r="I73" s="139">
        <f t="shared" si="17"/>
        <v>0</v>
      </c>
      <c r="J73"/>
      <c r="K73"/>
      <c r="L73"/>
      <c r="M73"/>
      <c r="N73"/>
    </row>
    <row r="74" spans="1:14" s="16" customFormat="1" ht="12.75">
      <c r="A74" s="51" t="s">
        <v>18</v>
      </c>
      <c r="B74" s="99">
        <f>Dados!$B$850</f>
        <v>31562</v>
      </c>
      <c r="C74" s="100">
        <f t="shared" si="8"/>
        <v>100</v>
      </c>
      <c r="D74" s="101">
        <f>Dados!C850</f>
        <v>13882.26</v>
      </c>
      <c r="E74" s="100">
        <f t="shared" si="15"/>
        <v>100</v>
      </c>
      <c r="F74" s="99">
        <f>Dados!D850</f>
        <v>31783</v>
      </c>
      <c r="G74" s="100">
        <f t="shared" si="16"/>
        <v>100</v>
      </c>
      <c r="H74" s="101">
        <f>Dados!E850</f>
        <v>15034.35</v>
      </c>
      <c r="I74" s="100">
        <f t="shared" si="17"/>
        <v>100</v>
      </c>
      <c r="J74"/>
      <c r="K74"/>
      <c r="L74"/>
      <c r="M74"/>
      <c r="N74"/>
    </row>
    <row r="75" spans="1:9" ht="12.75">
      <c r="A75" s="16" t="s">
        <v>757</v>
      </c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ht="12.75">
      <c r="A77" s="16"/>
    </row>
    <row r="78" ht="12.75">
      <c r="A78" s="143"/>
    </row>
    <row r="79" ht="12.75">
      <c r="A79" s="16"/>
    </row>
  </sheetData>
  <sheetProtection/>
  <mergeCells count="8">
    <mergeCell ref="A1:I1"/>
    <mergeCell ref="A3:I3"/>
    <mergeCell ref="A4:I4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8" r:id="rId1"/>
  <headerFooter alignWithMargins="0">
    <oddFooter>&amp;RMS/SE/Datasus
Gerado em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antonio.ramos</cp:lastModifiedBy>
  <cp:lastPrinted>2010-05-24T13:52:20Z</cp:lastPrinted>
  <dcterms:created xsi:type="dcterms:W3CDTF">1999-11-09T13:08:43Z</dcterms:created>
  <dcterms:modified xsi:type="dcterms:W3CDTF">2010-06-04T18:30:33Z</dcterms:modified>
  <cp:category/>
  <cp:version/>
  <cp:contentType/>
  <cp:contentStatus/>
</cp:coreProperties>
</file>